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showInkAnnotation="0" codeName="ThisWorkbook" autoCompressPictures="0"/>
  <mc:AlternateContent xmlns:mc="http://schemas.openxmlformats.org/markup-compatibility/2006">
    <mc:Choice Requires="x15">
      <x15ac:absPath xmlns:x15ac="http://schemas.microsoft.com/office/spreadsheetml/2010/11/ac" url="D:\EITI\EITI\E&amp;Y\2018\"/>
    </mc:Choice>
  </mc:AlternateContent>
  <bookViews>
    <workbookView xWindow="0" yWindow="0" windowWidth="20490" windowHeight="6930" tabRatio="500" firstSheet="1" activeTab="1"/>
  </bookViews>
  <sheets>
    <sheet name="Introduction" sheetId="6" r:id="rId1"/>
    <sheet name="1. About" sheetId="2" r:id="rId2"/>
    <sheet name="2. Contextual" sheetId="3" r:id="rId3"/>
    <sheet name="3. Revenues" sheetId="10" r:id="rId4"/>
    <sheet name="Revenues - example Norway" sheetId="9" r:id="rId5"/>
    <sheet name="Changelog" sheetId="11" state="hidden" r:id="rId6"/>
  </sheets>
  <calcPr calcId="162913"/>
</workbook>
</file>

<file path=xl/calcChain.xml><?xml version="1.0" encoding="utf-8"?>
<calcChain xmlns="http://schemas.openxmlformats.org/spreadsheetml/2006/main">
  <c r="D64" i="3" l="1"/>
  <c r="D16" i="3" l="1"/>
  <c r="G28" i="10" l="1"/>
  <c r="G40" i="10"/>
  <c r="G37" i="10"/>
  <c r="G31" i="10"/>
  <c r="G22" i="10"/>
  <c r="G18" i="10"/>
  <c r="G16" i="10"/>
  <c r="G15" i="10"/>
  <c r="G13" i="10"/>
  <c r="J10" i="10"/>
  <c r="O10" i="10"/>
  <c r="P10" i="10"/>
  <c r="Q10" i="10"/>
  <c r="R10" i="10"/>
  <c r="S10" i="10"/>
  <c r="T10" i="10"/>
  <c r="U10" i="10"/>
  <c r="V10" i="10"/>
  <c r="W10" i="10"/>
  <c r="X10" i="10"/>
  <c r="Y10" i="10"/>
  <c r="Z10" i="10"/>
  <c r="AA10" i="10"/>
  <c r="AB10" i="10"/>
  <c r="AC10" i="10"/>
  <c r="AD10" i="10"/>
  <c r="AE10" i="10"/>
  <c r="AF10" i="10"/>
  <c r="AG10" i="10"/>
  <c r="AH10" i="10"/>
  <c r="AI10" i="10"/>
  <c r="AJ10" i="10"/>
  <c r="AK10" i="10"/>
  <c r="AL10" i="10"/>
  <c r="AM10" i="10"/>
  <c r="AN10" i="10"/>
  <c r="AO10" i="10"/>
  <c r="AP10" i="10"/>
  <c r="AQ10" i="10"/>
  <c r="AR10" i="10"/>
  <c r="AS10" i="10"/>
  <c r="AT10" i="10"/>
  <c r="AU10" i="10"/>
  <c r="AV10" i="10"/>
  <c r="AW10" i="10"/>
  <c r="AX10" i="10"/>
  <c r="AY10" i="10"/>
  <c r="AZ10" i="10"/>
  <c r="BA10" i="10"/>
  <c r="H14" i="10"/>
  <c r="H17" i="10"/>
  <c r="H19" i="10"/>
  <c r="H20" i="10"/>
  <c r="H21" i="10"/>
  <c r="H23" i="10"/>
  <c r="H24" i="10"/>
  <c r="H25" i="10"/>
  <c r="H26" i="10"/>
  <c r="H27" i="10"/>
  <c r="H28" i="10"/>
  <c r="H29" i="10"/>
  <c r="H30" i="10"/>
  <c r="H32" i="10"/>
  <c r="H33" i="10"/>
  <c r="H34" i="10"/>
  <c r="H35" i="10"/>
  <c r="H36" i="10"/>
  <c r="H38" i="10"/>
  <c r="H39" i="10"/>
  <c r="H41" i="10"/>
  <c r="H42" i="10"/>
  <c r="H43" i="10"/>
  <c r="H44" i="10"/>
  <c r="H45" i="10"/>
  <c r="H46" i="10"/>
  <c r="H47" i="10"/>
  <c r="H48" i="10"/>
  <c r="H49" i="10"/>
  <c r="H50" i="10"/>
  <c r="H51" i="10"/>
  <c r="H40" i="10" l="1"/>
  <c r="H37" i="10"/>
  <c r="H31" i="10"/>
  <c r="H22" i="10"/>
  <c r="H18" i="10"/>
  <c r="H16" i="10"/>
  <c r="H15" i="10"/>
  <c r="I10" i="10"/>
  <c r="H13" i="10"/>
  <c r="D68" i="3" l="1"/>
  <c r="D62" i="3"/>
  <c r="D42" i="3"/>
  <c r="D41" i="3"/>
  <c r="D40" i="3"/>
  <c r="D39" i="3"/>
  <c r="D38" i="3"/>
  <c r="D37" i="3"/>
  <c r="D36" i="3" l="1"/>
  <c r="D35" i="3"/>
  <c r="D34" i="3"/>
  <c r="D33" i="3"/>
  <c r="D27" i="3" l="1"/>
  <c r="D25" i="3"/>
  <c r="D23" i="3"/>
  <c r="D21" i="3"/>
  <c r="D19" i="3"/>
  <c r="D17" i="3"/>
  <c r="D15" i="3"/>
  <c r="D13" i="3"/>
  <c r="D11" i="3"/>
  <c r="D9" i="3" l="1"/>
  <c r="D10" i="3"/>
  <c r="D7" i="3" l="1"/>
  <c r="D8" i="3"/>
  <c r="D5" i="3" l="1"/>
  <c r="D6" i="3"/>
  <c r="G55" i="10" l="1"/>
  <c r="C104" i="10" l="1"/>
  <c r="C103" i="10"/>
  <c r="N10" i="10" l="1"/>
  <c r="M10" i="10"/>
  <c r="L10" i="10"/>
  <c r="K10" i="10"/>
  <c r="H10" i="9"/>
  <c r="H11" i="9"/>
  <c r="H12" i="9"/>
  <c r="H56" i="9" s="1"/>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G56" i="9"/>
  <c r="O9" i="9"/>
  <c r="P9" i="9"/>
  <c r="Q9" i="9"/>
  <c r="R9" i="9"/>
  <c r="S9" i="9"/>
  <c r="T9" i="9"/>
  <c r="U9" i="9"/>
  <c r="V9" i="9"/>
  <c r="W9" i="9"/>
  <c r="X9" i="9"/>
  <c r="Y9" i="9"/>
  <c r="Z9" i="9"/>
  <c r="AA9" i="9"/>
  <c r="AB9" i="9"/>
  <c r="AC9" i="9"/>
  <c r="AD9" i="9"/>
  <c r="AE9" i="9"/>
  <c r="AF9" i="9"/>
  <c r="AG9" i="9"/>
  <c r="AH9" i="9"/>
  <c r="AI9" i="9"/>
  <c r="AJ9" i="9"/>
  <c r="AK9" i="9"/>
  <c r="AL9" i="9"/>
  <c r="AM9" i="9"/>
  <c r="AN9" i="9"/>
  <c r="AO9" i="9"/>
  <c r="AP9" i="9"/>
  <c r="AQ9" i="9"/>
  <c r="AR9" i="9"/>
  <c r="AS9" i="9"/>
  <c r="AT9" i="9"/>
  <c r="AU9" i="9"/>
  <c r="AV9" i="9"/>
  <c r="AW9" i="9"/>
  <c r="AX9" i="9"/>
  <c r="AY9" i="9"/>
  <c r="AZ9" i="9"/>
  <c r="BA9" i="9"/>
  <c r="BB9" i="9"/>
  <c r="BC9" i="9"/>
  <c r="BD9" i="9"/>
  <c r="BE9" i="9"/>
  <c r="BF9" i="9"/>
  <c r="BG9" i="9"/>
  <c r="BH9" i="9"/>
  <c r="BI9" i="9"/>
  <c r="BJ9" i="9"/>
  <c r="BK9" i="9"/>
  <c r="BL9" i="9"/>
  <c r="BM9" i="9"/>
  <c r="BN9" i="9"/>
  <c r="BO9" i="9"/>
  <c r="BP9" i="9"/>
  <c r="BQ9" i="9"/>
  <c r="BR9" i="9"/>
  <c r="BS9" i="9"/>
  <c r="BT9" i="9"/>
  <c r="BU9" i="9"/>
  <c r="BV9" i="9"/>
  <c r="BW9" i="9"/>
  <c r="BX9" i="9"/>
  <c r="BY9" i="9"/>
  <c r="N9" i="9"/>
  <c r="M9" i="9"/>
  <c r="L9" i="9"/>
  <c r="K9" i="9"/>
  <c r="J9" i="9"/>
  <c r="I9" i="9"/>
  <c r="H55" i="10" l="1"/>
</calcChain>
</file>

<file path=xl/sharedStrings.xml><?xml version="1.0" encoding="utf-8"?>
<sst xmlns="http://schemas.openxmlformats.org/spreadsheetml/2006/main" count="962" uniqueCount="522">
  <si>
    <t>Other revenue</t>
  </si>
  <si>
    <t>Commodities</t>
  </si>
  <si>
    <t>4Sea Energy AS</t>
  </si>
  <si>
    <t>A/S Norske Shell</t>
  </si>
  <si>
    <t>Bayerngas Norge AS</t>
  </si>
  <si>
    <t>not included</t>
  </si>
  <si>
    <t>not applicable</t>
  </si>
  <si>
    <t>included</t>
  </si>
  <si>
    <t>State Direct Financial Investment (Petoro)</t>
  </si>
  <si>
    <t>Dividend from ownership of Statoil</t>
  </si>
  <si>
    <t>Oil/gas</t>
  </si>
  <si>
    <t>Name of revenue stream in country</t>
  </si>
  <si>
    <t>Bayerngas Produksjon Norge AS</t>
  </si>
  <si>
    <t>BG Norge AS</t>
  </si>
  <si>
    <t>BP Norge AS</t>
  </si>
  <si>
    <t>Brigde Energy Norge AS</t>
  </si>
  <si>
    <t>Capricorn Norge AS</t>
  </si>
  <si>
    <t>Centrica Energi NUF</t>
  </si>
  <si>
    <t>Chevron Norge AS</t>
  </si>
  <si>
    <t>Concedo ASA</t>
  </si>
  <si>
    <t>ConocoPhillips Skandinavia AS</t>
  </si>
  <si>
    <t>Core Energy AS</t>
  </si>
  <si>
    <t>Dana Petroleum Norway AS2)</t>
  </si>
  <si>
    <t>Det Norske Oljeselskap ASA</t>
  </si>
  <si>
    <t>DONG E&amp;P Norge AS</t>
  </si>
  <si>
    <t>E&amp;P Holding AS</t>
  </si>
  <si>
    <t>E.ON E&amp;P Norge AS</t>
  </si>
  <si>
    <t>Edison International Norway Branch NUF</t>
  </si>
  <si>
    <t>Eni Norge AS</t>
  </si>
  <si>
    <t>EnQuest Norge AS</t>
  </si>
  <si>
    <t>Enterprise Oil Norge AS</t>
  </si>
  <si>
    <t>Explora Petroleum AS</t>
  </si>
  <si>
    <t>ExxonMobil Expl. and Prod. Norway AS2)</t>
  </si>
  <si>
    <t>Faroe Petroleum Norge AS</t>
  </si>
  <si>
    <t>Fortis Petroleum Norway AS</t>
  </si>
  <si>
    <t>Front Exploration AS</t>
  </si>
  <si>
    <t>GDF SUEZ E&amp;P Norge AS</t>
  </si>
  <si>
    <t>Hess Norge AS</t>
  </si>
  <si>
    <t>Idemitsu Petroleum Norge AS</t>
  </si>
  <si>
    <t>Infragas Norge AS</t>
  </si>
  <si>
    <t>Lotos Expl. and Prod.  Norge AS</t>
  </si>
  <si>
    <t>Lukoil Oil Company</t>
  </si>
  <si>
    <t>Lundin Norway AS</t>
  </si>
  <si>
    <t>Maersk Oil Norway AS</t>
  </si>
  <si>
    <t>Marathon Oil Norge AS</t>
  </si>
  <si>
    <t>Nexen Exploration Norge AS</t>
  </si>
  <si>
    <t>Njord Gas Infrastructure AS</t>
  </si>
  <si>
    <t>Noreco Norway AS</t>
  </si>
  <si>
    <t>Norpipe Oil AS</t>
  </si>
  <si>
    <t>Norsea Gas AS</t>
  </si>
  <si>
    <t>Norske AEDC AS</t>
  </si>
  <si>
    <t>North Energy ASA</t>
  </si>
  <si>
    <t>Norwegian Energy Company ASA</t>
  </si>
  <si>
    <t>OMV(Norge) AS</t>
  </si>
  <si>
    <t>Petoro AS</t>
  </si>
  <si>
    <t>Petrolia Norway AS</t>
  </si>
  <si>
    <t>PGNiG Norway AS</t>
  </si>
  <si>
    <t>Premier Oil Norge AS</t>
  </si>
  <si>
    <t>Repsol Exploración SA</t>
  </si>
  <si>
    <t>Repsol Exploration Norge AS</t>
  </si>
  <si>
    <t xml:space="preserve">RN Nordic Oil AS  </t>
  </si>
  <si>
    <t>Rocksource ASA</t>
  </si>
  <si>
    <t>RWE-DEA Norge AS</t>
  </si>
  <si>
    <t>Silex Gas Norway AS</t>
  </si>
  <si>
    <t>Skagen 44 AS</t>
  </si>
  <si>
    <t>Skeie Energy AS</t>
  </si>
  <si>
    <t>Solveig Gas Norway AS</t>
  </si>
  <si>
    <t>Statoil ASA</t>
  </si>
  <si>
    <t>Stratum Energy AS</t>
  </si>
  <si>
    <t>Suncor Energy Norge AS</t>
  </si>
  <si>
    <t>Svenska Petroleum Exploration AS</t>
  </si>
  <si>
    <t>Talisman Energy Norge AS</t>
  </si>
  <si>
    <t>Total E &amp; P Norge AS</t>
  </si>
  <si>
    <t>Tullow Oil (Bream) Norge AS</t>
  </si>
  <si>
    <t>Tullow Oil Norge AS</t>
  </si>
  <si>
    <t>Valiant Petroleum Norge AS</t>
  </si>
  <si>
    <t>VNG Norge AS</t>
  </si>
  <si>
    <t>Wintershall Norge AS</t>
  </si>
  <si>
    <t>Subtotals</t>
  </si>
  <si>
    <t>Legal name</t>
  </si>
  <si>
    <t>Identification #</t>
  </si>
  <si>
    <t>Start Date</t>
  </si>
  <si>
    <t>End Date</t>
  </si>
  <si>
    <t>Oil</t>
  </si>
  <si>
    <t>Gas</t>
  </si>
  <si>
    <t>Mining</t>
  </si>
  <si>
    <t>Other file, link</t>
  </si>
  <si>
    <t>&lt;number&gt;</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</si>
  <si>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</si>
  <si>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</si>
  <si>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</si>
  <si>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</si>
  <si>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</si>
  <si>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</si>
  <si>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</si>
  <si>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</si>
  <si>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</si>
  <si>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</si>
  <si>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</si>
  <si>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</si>
  <si>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</si>
  <si>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</si>
  <si>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</si>
  <si>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</si>
  <si>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</si>
  <si>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</si>
  <si>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</si>
  <si>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</si>
  <si>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</si>
  <si>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</si>
  <si>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</si>
  <si>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Norges Bank</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</si>
  <si>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</si>
  <si>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</si>
  <si>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</si>
  <si>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</si>
  <si>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</si>
  <si>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</si>
  <si>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</si>
  <si>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</si>
  <si>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</si>
  <si>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</si>
  <si>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</si>
  <si>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</si>
  <si>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</si>
  <si>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</si>
  <si>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</si>
  <si>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</si>
  <si>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</si>
  <si>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</si>
  <si>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</si>
  <si>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</si>
  <si>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</si>
  <si>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</si>
  <si>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</si>
  <si>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1143E</t>
  </si>
  <si>
    <t xml:space="preserve">   Profits of natural resource fiscal monopolies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</si>
  <si>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</si>
  <si>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</si>
  <si>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</si>
  <si>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</si>
  <si>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</si>
  <si>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</si>
  <si>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</si>
  <si>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</si>
  <si>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</si>
  <si>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</si>
  <si>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</si>
  <si>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</si>
  <si>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</si>
  <si>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</si>
  <si>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</si>
  <si>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</si>
  <si>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</si>
  <si>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</si>
  <si>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</si>
  <si>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</si>
  <si>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</si>
  <si>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</si>
  <si>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</si>
  <si>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</si>
  <si>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</si>
  <si>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</si>
  <si>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</si>
  <si>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</si>
  <si>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</si>
  <si>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</si>
  <si>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</si>
  <si>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</si>
  <si>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</si>
  <si>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</si>
  <si>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</si>
  <si>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</si>
  <si>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</si>
  <si>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</si>
  <si>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</si>
  <si>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</si>
  <si>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</si>
  <si>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</si>
  <si>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</si>
  <si>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</si>
  <si>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</si>
  <si>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</si>
  <si>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</si>
  <si>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</si>
  <si>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</si>
  <si>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</si>
  <si>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</si>
  <si>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</si>
  <si>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</si>
  <si>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</si>
  <si>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</si>
  <si>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</si>
  <si>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</si>
  <si>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</si>
  <si>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</si>
  <si>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</si>
  <si>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</si>
  <si>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</si>
  <si>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</si>
  <si>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</si>
  <si>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</si>
  <si>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</si>
  <si>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Figures for payments broken down by ordinary tax and special tax are not available. Therefore figures under Special Tax include also CIT.</t>
  </si>
  <si>
    <t>Enter companies included in the EITI Report. Add columns as necessary.</t>
  </si>
  <si>
    <t>Indicate if revenue stream is "included",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</si>
  <si>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Record figures as reported by government, corrected after reconcilation.</t>
  </si>
  <si>
    <t>About</t>
  </si>
  <si>
    <t xml:space="preserve">   Part 1 covers the basic characteristics about the report</t>
  </si>
  <si>
    <t>Template for Summary Data from the EITI Report</t>
  </si>
  <si>
    <t>ISO currency code</t>
  </si>
  <si>
    <t>Publicly available registry of contracts</t>
  </si>
  <si>
    <t>Add/remove rows as necessary, per registry</t>
  </si>
  <si>
    <t>Example: Norway's 2012 EITI Report.</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</si>
  <si>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</si>
  <si>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</si>
  <si>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</si>
  <si>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</si>
  <si>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</si>
  <si>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</si>
  <si>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</si>
  <si>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</si>
  <si>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</si>
  <si>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</si>
  <si>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</si>
  <si>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</si>
  <si>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</si>
  <si>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</si>
  <si>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</si>
  <si>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</si>
  <si>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</si>
  <si>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</si>
  <si>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</si>
  <si>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</si>
  <si>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</si>
  <si>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</si>
  <si>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</si>
  <si>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Oljeskattekontoret (Petroleum Tax Office)</t>
  </si>
  <si>
    <t>Oljedirektoratet (Norwegian Petroluem Directorate)</t>
  </si>
  <si>
    <t>Toll- og avgiftsdirektoratet (Directorate of Customs and Excise)</t>
  </si>
  <si>
    <t>NOX avgift (NOX Fee)</t>
  </si>
  <si>
    <t>CO2 avgift (CO2 Fee)</t>
  </si>
  <si>
    <t>Arealavgift (Area Fee)</t>
  </si>
  <si>
    <t>TOTAL, reconciled</t>
  </si>
  <si>
    <t>Revenue, as disclosed by government</t>
  </si>
  <si>
    <t xml:space="preserve">TOTAL, disclosed by government </t>
  </si>
  <si>
    <t>Norway is a special case in that payments from all companies are reconciled down to zero. In most countries, the figures provided in section (B) and the sub-total in (D) will differ.</t>
  </si>
  <si>
    <t>Currency unit</t>
  </si>
  <si>
    <t>D. Reconciled revenue streams per company</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</si>
  <si>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</si>
  <si>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</si>
  <si>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</si>
  <si>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</si>
  <si>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</si>
  <si>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</si>
  <si>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</si>
  <si>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</si>
  <si>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</si>
  <si>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</si>
  <si>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</si>
  <si>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</si>
  <si>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B. Revenue streams (including revenues from extractive industries outside reconciliation)</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</si>
  <si>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</si>
  <si>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</si>
  <si>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</si>
  <si>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</si>
  <si>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</si>
  <si>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</si>
  <si>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</si>
  <si>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</si>
  <si>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</si>
  <si>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</si>
  <si>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</si>
  <si>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</si>
  <si>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</si>
  <si>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</si>
  <si>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</si>
  <si>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</si>
  <si>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</si>
  <si>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</si>
  <si>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</si>
  <si>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</si>
  <si>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</si>
  <si>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</si>
  <si>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</si>
  <si>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Oil &amp; Gas</t>
  </si>
  <si>
    <t>Oil, Gas</t>
  </si>
  <si>
    <t>1000 NOK</t>
  </si>
  <si>
    <t>Conversion rate utilised.  USD 1 =</t>
  </si>
  <si>
    <t>GFS codes</t>
  </si>
  <si>
    <t>GFS Descriptions</t>
  </si>
  <si>
    <t>data@eiti.org.</t>
  </si>
  <si>
    <t>Selskapsskatt</t>
  </si>
  <si>
    <t>Særskatt (Special Tax)</t>
  </si>
  <si>
    <t>Disaggregation of Data</t>
  </si>
  <si>
    <t>Coal, volume</t>
  </si>
  <si>
    <t>Oil, value</t>
  </si>
  <si>
    <t>Gas, value</t>
  </si>
  <si>
    <t>Coal,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</si>
  <si>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</si>
  <si>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</si>
  <si>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</si>
  <si>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</si>
  <si>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</si>
  <si>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</si>
  <si>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</si>
  <si>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Example: Organisation number</t>
  </si>
  <si>
    <t>Example: The Brønnøysund Register Centre</t>
  </si>
  <si>
    <t>Example: https://www.brreg.no/home/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</si>
  <si>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</si>
  <si>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</si>
  <si>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</si>
  <si>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</si>
  <si>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</si>
  <si>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</si>
  <si>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</si>
  <si>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</si>
  <si>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</si>
  <si>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</si>
  <si>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</si>
  <si>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</si>
  <si>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</si>
  <si>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</si>
  <si>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</si>
  <si>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</si>
  <si>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</si>
  <si>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</si>
  <si>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</si>
  <si>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Ukraine</t>
  </si>
  <si>
    <t>EY</t>
  </si>
  <si>
    <t>Yes</t>
  </si>
  <si>
    <t>UAH</t>
  </si>
  <si>
    <t>No</t>
  </si>
  <si>
    <t>Andrii Kitura</t>
  </si>
  <si>
    <t>EY Ukraine</t>
  </si>
  <si>
    <t>andrii.kitura@ua.ey.com</t>
  </si>
  <si>
    <t>http://ukrstat.org/uk/operativ/operativ2016/vvp/vvp_kv/vvp_kv_u/vvpf_kv2016u_n.htm</t>
  </si>
  <si>
    <t>EITI Report, Section 5.9.1.1</t>
  </si>
  <si>
    <t>EITI Report, Section 5.9.1.3</t>
  </si>
  <si>
    <t>http://www.ukrstat.gov.ua/druk/publicat/kat_u/2017/zb/06/Zb_ztutp2016pdf.zip</t>
  </si>
  <si>
    <t>EITI Report, Section 5.9.1.2</t>
  </si>
  <si>
    <t>Iron ores, volume</t>
  </si>
  <si>
    <t>Iron ores, value</t>
  </si>
  <si>
    <t>Titanium ores, volume</t>
  </si>
  <si>
    <t>Titanium ores, value</t>
  </si>
  <si>
    <t>Volume of titanium concentrates production according to the information of the Geological Survey of the United States.</t>
  </si>
  <si>
    <t>Manganese ores, value</t>
  </si>
  <si>
    <t>Fire clays, volume</t>
  </si>
  <si>
    <t>Fire clays, value</t>
  </si>
  <si>
    <t>High-melting clays, volume</t>
  </si>
  <si>
    <t>High-melting clays, value</t>
  </si>
  <si>
    <t>Quartz sand, volume</t>
  </si>
  <si>
    <t>Quartz sand, value</t>
  </si>
  <si>
    <t>Exports of agglomerated and non-agglomerated iron ores and concentrates</t>
  </si>
  <si>
    <t>EITI Report</t>
  </si>
  <si>
    <t>Unified State Register of Legal Entities, Individual Entrepreneurs and Public Organizations</t>
  </si>
  <si>
    <t>https://usr.minjust.gov.ua/ua/freesearch</t>
  </si>
  <si>
    <t>Not applicable</t>
  </si>
  <si>
    <t>Partially</t>
  </si>
  <si>
    <t>EITI Report, Section 5.9.3</t>
  </si>
  <si>
    <t>EITI Report, Section Annex 11</t>
  </si>
  <si>
    <t>There is no such practice in Ukraine and no respective regulations, therefore any evidences of no existing practice are respectively absent</t>
  </si>
  <si>
    <t>EITI Report, Section 7.2 - 7.5</t>
  </si>
  <si>
    <t>Annual Report on the State Budget of Ukraine for 2016</t>
  </si>
  <si>
    <t>http://www.treasury.gov.ua/main/uk/doccatalog/list?currDir=359194</t>
  </si>
  <si>
    <t>Budget performance of Pension Fund of Ukraine for 2016</t>
  </si>
  <si>
    <t>http://www.pfu.gov.ua/informatsiya/byudzhet/arhiv-zvitnist-byudzhet/2016/vikonannya-byudzhetu-pensijnogo-fondu-u-2/</t>
  </si>
  <si>
    <t>EITI Report, Section 6.6.2</t>
  </si>
  <si>
    <t>EITI Report, Section 6.6.4</t>
  </si>
  <si>
    <t>EITI Report, Section 5.2.5</t>
  </si>
  <si>
    <t>EITI Report, Section 5.1.5</t>
  </si>
  <si>
    <t>EITI Report, Section 5.3.5</t>
  </si>
  <si>
    <t>EITI Report, Section 5.4.5</t>
  </si>
  <si>
    <t>EITI Report, Section 5.5.5</t>
  </si>
  <si>
    <t>EITI Report, Section 5.6.5</t>
  </si>
  <si>
    <t>EITI Report, Section 5.7.5</t>
  </si>
  <si>
    <t>EITI Report, Section 5.8.5</t>
  </si>
  <si>
    <t>EITI Report, Section 5.2.7</t>
  </si>
  <si>
    <t>EITI Report, Section 5.1.6</t>
  </si>
  <si>
    <t>EITI Report, Section 5.3.6</t>
  </si>
  <si>
    <t>EITI Report, Section 5.4.6</t>
  </si>
  <si>
    <t>EITI Report, Section 5.5.6</t>
  </si>
  <si>
    <t>EITI Report, Section 5.6.6</t>
  </si>
  <si>
    <t>Corporate income tax</t>
  </si>
  <si>
    <t>State Fiscal Service of Ukraine</t>
  </si>
  <si>
    <t>Personal income tax</t>
  </si>
  <si>
    <t>Not included</t>
  </si>
  <si>
    <t>Value added tax</t>
  </si>
  <si>
    <t>Environmental tax</t>
  </si>
  <si>
    <t>Unified social contribution</t>
  </si>
  <si>
    <t>Dividends and payment of a share of net profit</t>
  </si>
  <si>
    <t>Production royalty</t>
  </si>
  <si>
    <t>Land fee</t>
  </si>
  <si>
    <t>Kub-gaz LLC</t>
  </si>
  <si>
    <t>Ukrgazvydobutok PrJSC</t>
  </si>
  <si>
    <t>Joint activity agreement of 21/07/1997 No 23-3/97-84Б-97 – authorized entity Gaz-MDS LLC 24253556</t>
  </si>
  <si>
    <t>Prom-Energo Product LLC</t>
  </si>
  <si>
    <t>Representative Office Regal Petroleum Corporation Limited (without legal entity right)</t>
  </si>
  <si>
    <t>Nadra-Geoinvest LLC</t>
  </si>
  <si>
    <t>Kashtan Petroleum LTD JV</t>
  </si>
  <si>
    <t>Poltava Petroleum Company JV</t>
  </si>
  <si>
    <t>Systemoilingeneryng LLC</t>
  </si>
  <si>
    <t>Persha ukraiinska gazonaftova kompaniia LLC</t>
  </si>
  <si>
    <t>Pari LLC</t>
  </si>
  <si>
    <t>Energiia-95 LLC</t>
  </si>
  <si>
    <t>Energy Service Company Esco-Pivnich LLC</t>
  </si>
  <si>
    <t>Naftogaz of Ukraine NJSC</t>
  </si>
  <si>
    <t>Ukrnafta PJSC</t>
  </si>
  <si>
    <t xml:space="preserve">Joint activity agreement of 19/01/1999 No 35/4 –
authorized entity Ukrnafta PJSC 135390
</t>
  </si>
  <si>
    <t>Naftogazvydobuvannia PrJSC</t>
  </si>
  <si>
    <t>Ukrtransgaz PJSC</t>
  </si>
  <si>
    <t>Ukrgazvydobuvannia PJSC</t>
  </si>
  <si>
    <t>Vydobuvna kompaniia Ukrnaftoburinnia PrJSC</t>
  </si>
  <si>
    <t>Natural resources PrJSC</t>
  </si>
  <si>
    <t>East Geological Union LLC</t>
  </si>
  <si>
    <t xml:space="preserve">Mine named after M. S. Surgaia SE </t>
  </si>
  <si>
    <t>Lvivvuhillia SE</t>
  </si>
  <si>
    <t>Myrnohradvuhillia SE</t>
  </si>
  <si>
    <t>Lysychanskvuhillia PJSC</t>
  </si>
  <si>
    <t xml:space="preserve">Toretskvuhillia SE </t>
  </si>
  <si>
    <t>Vuhilna kompaniia Krasnolymanska SE</t>
  </si>
  <si>
    <t>Shakhtoupravlinnia Pivdennodonbaske No 1 SE</t>
  </si>
  <si>
    <t>DTEK Dobropolyeugol LLC</t>
  </si>
  <si>
    <t>DTEK Pavlogradugol PrJSC</t>
  </si>
  <si>
    <t>Mine Bilozerska ALC</t>
  </si>
  <si>
    <t>Volynvuhillia SE</t>
  </si>
  <si>
    <t>Selydivvuhillia SE</t>
  </si>
  <si>
    <t>Ferrexpo Yeristovo mining LLC</t>
  </si>
  <si>
    <t>Krivoj Rog`s iron-ore combine PJSC</t>
  </si>
  <si>
    <t>Ferrexpo Poltava mining PrJSC</t>
  </si>
  <si>
    <t>ArcelorMittal Kryvyi Rih PJSC</t>
  </si>
  <si>
    <t>Northern Iron Ore Enrichment Works PrJSC</t>
  </si>
  <si>
    <t>Ingulets Iron Ore Enrichment Works PrJSC</t>
  </si>
  <si>
    <t>Marganets GZK PJSC</t>
  </si>
  <si>
    <t>Central Iron Ore Enrichment Works PrJSC</t>
  </si>
  <si>
    <t>United Mining and Chemical Company SE</t>
  </si>
  <si>
    <t>Southern mining factory PJSC</t>
  </si>
  <si>
    <t>30694895</t>
  </si>
  <si>
    <t>25635581</t>
  </si>
  <si>
    <t>536507917</t>
  </si>
  <si>
    <t>31747429</t>
  </si>
  <si>
    <t>26333503</t>
  </si>
  <si>
    <t>35602704</t>
  </si>
  <si>
    <t>23703371</t>
  </si>
  <si>
    <t>20041662</t>
  </si>
  <si>
    <t>38203132</t>
  </si>
  <si>
    <t>36050166</t>
  </si>
  <si>
    <t>31037994</t>
  </si>
  <si>
    <t>24186185</t>
  </si>
  <si>
    <t>30732144</t>
  </si>
  <si>
    <t>20077720</t>
  </si>
  <si>
    <t>135390</t>
  </si>
  <si>
    <t>534663345</t>
  </si>
  <si>
    <t>32377038</t>
  </si>
  <si>
    <t>30019801</t>
  </si>
  <si>
    <t>Ukrtransnafta PJSC</t>
  </si>
  <si>
    <t>31570412</t>
  </si>
  <si>
    <t>30019775</t>
  </si>
  <si>
    <t>33152471</t>
  </si>
  <si>
    <t>33100376</t>
  </si>
  <si>
    <t>32426289</t>
  </si>
  <si>
    <t>40695853</t>
  </si>
  <si>
    <t>32323256</t>
  </si>
  <si>
    <t>32087941</t>
  </si>
  <si>
    <t>32359108</t>
  </si>
  <si>
    <t>33839013</t>
  </si>
  <si>
    <t>31599557</t>
  </si>
  <si>
    <t>34032208</t>
  </si>
  <si>
    <t>37014600</t>
  </si>
  <si>
    <t>178353</t>
  </si>
  <si>
    <t>36028628</t>
  </si>
  <si>
    <t>32365965</t>
  </si>
  <si>
    <t>33426253</t>
  </si>
  <si>
    <t>35713283</t>
  </si>
  <si>
    <t>191307</t>
  </si>
  <si>
    <t>191282</t>
  </si>
  <si>
    <t>24432974</t>
  </si>
  <si>
    <t>191023</t>
  </si>
  <si>
    <t>190905</t>
  </si>
  <si>
    <t>190911</t>
  </si>
  <si>
    <t>190977</t>
  </si>
  <si>
    <t>36716128</t>
  </si>
  <si>
    <t>191000</t>
  </si>
  <si>
    <t>Oil and Gas</t>
  </si>
  <si>
    <t>Coal</t>
  </si>
  <si>
    <t>Iron ores</t>
  </si>
  <si>
    <t>Titanium ores</t>
  </si>
  <si>
    <t>Manganese ores</t>
  </si>
  <si>
    <t>Fire clays</t>
  </si>
  <si>
    <t>High-melting clays</t>
  </si>
  <si>
    <t>Quartz sand</t>
  </si>
  <si>
    <t>Based on the results of scoping study,  60 companies were identified as material for EITI Report. These companies (60) were included in the scope. But, only 45 of them provided information for reconciliation.</t>
  </si>
  <si>
    <t>Data includes contribution to GDP made by extractive industries classified as Mining and quarrying (Nace-2010 code B), including 
(1) Mining of hard coal and lignite (NACE-2010 code B05), 
(2) Extraction of crude petroleum and natural gas (NACE-2010 code B06), 
(3) Mining of iron ores, other mining and quarrying, mining support activities (NACE-2010 code B07-B09). 
Due to the absance of relevant official statistical information, given data does not include transportation of oil and gas.</t>
  </si>
  <si>
    <t>Data includes revenues from companies that fall under activities such as 
(1) Mining of coal, 
(2) Extraction of crude oil and natural gas, 
(3) Mining of iron ores, 
(4) Mining of titanium ores, 
(5) Mining of manganese ores, 
(6) Transportation of oil and natural gas.</t>
  </si>
  <si>
    <t>Data includes revenues of Consolidated budget (taxes) and unified contribution for mandatory state social insurance as a part of revenues of Pension Fund.</t>
  </si>
  <si>
    <t>1) http://www.treasury.gov.ua/main/uk/doccatalog/list?currDir=359194
2) http://www.pfu.gov.ua/informatsiya/byudzhet/arhiv-zvitnist-byudzhet/2016/vikonannya-byudzhetu-pensijnogo-fondu-u-2/</t>
  </si>
  <si>
    <t>Data includes export of sectors such as 
(1) Mining of coal, 
(2) Extraction of crude oil, 
(3) Extraction of natural gas, 
(4) Mining of iron ores, 
(5) Mining of titanium ores, 
(6) Mining of manganese ores, 
(7) Mining of fire clays</t>
  </si>
  <si>
    <t>N/A</t>
  </si>
  <si>
    <t>Including lignite</t>
  </si>
  <si>
    <t>There is no official disaggregated information on value of iron ores, extracted in Ukraine. The only official data - value of production of mining of metal ores, other mining and quarrying, mining support service activities industries, which amounted to UAH 129,205.00 mln in 2016, according to SSSU</t>
  </si>
  <si>
    <t>There is no official disaggregated information on value of gas, extracted in Ukraine. The only official data - output of oil and gas industry - UAH 112,491 mln, according to SSSU</t>
  </si>
  <si>
    <t>There is no official disaggregated information on value of oil, extracted in Ukraine. The only official data  - output of oil and gas industry - UAH 112,491 mln, according to SSSU</t>
  </si>
  <si>
    <t>There is no official disaggregated information on value of titanium ores, extracted in Ukraine. The only official data - value of production of mining of metal ores, other mining and quarrying, mining support service activities industries, which amounted to UAH 129,205.00 mln in 2016, according to SSSU</t>
  </si>
  <si>
    <t>There is no official disaggregated information on value of manganese ores, extracted in Ukraine. The only official data - value of production of mining of metal ores, other mining and quarrying, mining support service activities industries, which amounted to UAH 129,205.00 mln in 2016, according to SSSU</t>
  </si>
  <si>
    <t>There is no official disaggregated information on value of fire clays, extracted in Ukraine. The only official data - value of production of mining of metal ores, other mining and quarrying, mining support service activities industries, which amounted to UAH 129,205.00 mln in 2016, according to SSSU</t>
  </si>
  <si>
    <t>There is no official disaggregated information on value of high-melting clays, extracted in Ukraine. The only official data - value of production of mining of metal ores, other mining and quarrying, mining support service activities industries, which amounted to UAH 129,205.00 mln in 2016, according to SSSU</t>
  </si>
  <si>
    <t>There is no official disaggregated information on value of quartz sand, extracted in Ukraine. The only official data - value of production of mining of metal ores, other mining and quarrying, mining support service activities industries, which amounted to UAH 129,205.00 mln in 2016, according to SSSU</t>
  </si>
  <si>
    <t>http://geoinf.kiev.ua/specdozvoli/</t>
  </si>
  <si>
    <t>EITI Report, Section 5.2.6</t>
  </si>
  <si>
    <t>Revenue from main activity of Ukrtransgaz PJSC and Ukrtransnafta PJSC</t>
  </si>
  <si>
    <t>According to the results of the feasibility study and the MSG decisions, the scope of the Report included two sub-national payments, the information on which is provided in the relevant sections, namely:
• Personal income tax – section 7.4.1 and annex 12 (19.1) and annex 13;
• Land fee – section 7.4.5 and annex 12 (19.5) and annex 13;
• Environmental tax – section 7.4.6 and annex 12 (19.6) and annex 13.
The information on the allocation of tax revenues between the budgets of different levels is provided in section 6.5.</t>
  </si>
  <si>
    <t>EITI Report, Section 6.5, 7.4.1, 7.4.5, Annex 12, Annex 13</t>
  </si>
  <si>
    <r>
      <t>Other taxes and duties (</t>
    </r>
    <r>
      <rPr>
        <b/>
        <sz val="12"/>
        <color theme="1"/>
        <rFont val="Calibri"/>
        <family val="2"/>
        <charset val="204"/>
      </rPr>
      <t>NOT RECONCILED</t>
    </r>
    <r>
      <rPr>
        <sz val="12"/>
        <color theme="1"/>
        <rFont val="Calibri"/>
        <family val="2"/>
      </rPr>
      <t>)</t>
    </r>
  </si>
  <si>
    <t>Personal income tax was included in the scope of reconciliation based on decision of MSG</t>
  </si>
  <si>
    <t>E15</t>
  </si>
  <si>
    <t>H55</t>
  </si>
  <si>
    <t>E31</t>
  </si>
  <si>
    <t>Unified social contribution was included in the scope of reconciliation based on decision of MSG</t>
  </si>
  <si>
    <t>Total reconciled payments (91,918,519,590) are not equal to total payments (104,963,464,541) because only 45 companies out of 60 provides information for EITI Report.</t>
  </si>
  <si>
    <t>G28</t>
  </si>
  <si>
    <t>According to scoping study and decision of MSG only 8 types of payments were included in the scope of reconciliation within the EITI Report. All other payments were not reconciled</t>
  </si>
  <si>
    <t>http://eiti.org.ua/biblioteka/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</si>
</sst>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yyyy\-mm\-dd;@"/>
    <numFmt numFmtId="166" formatCode="_-* #,##0_-;\-* #,##0_-;_-* &quot;-&quot;??_-;_-@_-"/>
    <numFmt numFmtId="167" formatCode="_-* #,##0_-;[Red]\-* #,##0_-;_-* &quot;-&quot;??_-;_-@_-"/>
  </numFmts>
  <fonts count="45">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
      <u/>
      <sz val="10"/>
      <color theme="10"/>
      <name val="Calibri"/>
      <family val="2"/>
      <scheme val="minor"/>
    </font>
    <font>
      <sz val="10"/>
      <color theme="1"/>
      <name val="Calibri"/>
      <family val="2"/>
      <charset val="204"/>
      <scheme val="minor"/>
    </font>
    <font>
      <b/>
      <sz val="12"/>
      <color theme="1"/>
      <name val="Calibri"/>
      <family val="2"/>
      <charset val="204"/>
    </font>
  </fonts>
  <fills count="16">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rgb="FFFFCC99"/>
        <bgColor rgb="FF000000"/>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34">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0" fillId="14" borderId="18"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31">
    <xf numFmtId="0" fontId="0" fillId="0" borderId="0" xfId="0"/>
    <xf numFmtId="0" fontId="2" fillId="0" borderId="0" xfId="0" applyFont="1" applyBorder="1" applyAlignment="1">
      <alignment vertical="center" wrapText="1"/>
    </xf>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3" fontId="4" fillId="0" borderId="8" xfId="0" applyNumberFormat="1" applyFont="1" applyBorder="1" applyAlignment="1">
      <alignment vertical="center" wrapText="1"/>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7" fillId="12" borderId="12"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0" fontId="2" fillId="0" borderId="4"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3"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2" fillId="14" borderId="19"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vertical="center" wrapText="1"/>
    </xf>
    <xf numFmtId="0" fontId="35"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6" borderId="0" xfId="0" applyFont="1" applyFill="1" applyBorder="1" applyAlignment="1">
      <alignment horizontal="left" vertical="center" wrapText="1"/>
    </xf>
    <xf numFmtId="0" fontId="33" fillId="0" borderId="0" xfId="128" applyFont="1" applyAlignment="1">
      <alignment vertical="center"/>
    </xf>
    <xf numFmtId="165" fontId="11" fillId="4" borderId="23" xfId="0" applyNumberFormat="1" applyFont="1" applyFill="1" applyBorder="1" applyAlignment="1">
      <alignment horizontal="left" vertical="center" wrapText="1"/>
    </xf>
    <xf numFmtId="0" fontId="34" fillId="0" borderId="0" xfId="0" applyFont="1" applyBorder="1" applyAlignment="1">
      <alignment vertical="center"/>
    </xf>
    <xf numFmtId="165" fontId="11" fillId="4" borderId="25" xfId="0" applyNumberFormat="1" applyFont="1" applyFill="1" applyBorder="1" applyAlignment="1">
      <alignment horizontal="left" vertical="center" wrapText="1"/>
    </xf>
    <xf numFmtId="0" fontId="11" fillId="0" borderId="14" xfId="0" applyFont="1" applyBorder="1" applyAlignment="1">
      <alignment vertical="center" wrapText="1"/>
    </xf>
    <xf numFmtId="0" fontId="35" fillId="0" borderId="0" xfId="0" applyFont="1" applyBorder="1" applyAlignment="1">
      <alignment vertical="center"/>
    </xf>
    <xf numFmtId="165" fontId="11" fillId="11" borderId="25" xfId="0" applyNumberFormat="1"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4" fillId="0" borderId="10" xfId="0" applyFont="1" applyBorder="1" applyAlignment="1">
      <alignment vertical="center"/>
    </xf>
    <xf numFmtId="0" fontId="2" fillId="0" borderId="0" xfId="0" applyFont="1" applyAlignment="1">
      <alignment vertical="center"/>
    </xf>
    <xf numFmtId="0" fontId="17" fillId="0" borderId="0" xfId="0" applyFont="1" applyAlignment="1">
      <alignment vertical="center"/>
    </xf>
    <xf numFmtId="0" fontId="9" fillId="0" borderId="16" xfId="0" applyFont="1" applyBorder="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9" fillId="0" borderId="0" xfId="0" applyFont="1" applyAlignment="1">
      <alignment vertical="center"/>
    </xf>
    <xf numFmtId="0" fontId="2" fillId="0" borderId="17" xfId="0" applyFont="1" applyBorder="1" applyAlignment="1">
      <alignment vertical="center"/>
    </xf>
    <xf numFmtId="0" fontId="4" fillId="0" borderId="2"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8" fillId="0" borderId="0" xfId="0" applyFont="1" applyAlignment="1">
      <alignment vertical="center"/>
    </xf>
    <xf numFmtId="0" fontId="3" fillId="0" borderId="2" xfId="0" applyFont="1" applyBorder="1" applyAlignment="1">
      <alignment horizontal="right" vertical="center" wrapText="1"/>
    </xf>
    <xf numFmtId="0" fontId="0" fillId="10" borderId="0" xfId="0" applyFill="1" applyBorder="1" applyAlignment="1">
      <alignment vertical="center" wrapText="1"/>
    </xf>
    <xf numFmtId="0" fontId="0" fillId="10" borderId="8" xfId="0" applyFill="1" applyBorder="1" applyAlignment="1">
      <alignment vertical="center" wrapText="1"/>
    </xf>
    <xf numFmtId="0" fontId="3" fillId="0" borderId="2" xfId="0" applyFont="1" applyBorder="1" applyAlignment="1">
      <alignment horizontal="right" vertical="center"/>
    </xf>
    <xf numFmtId="0" fontId="2" fillId="10" borderId="0" xfId="0" applyFont="1" applyFill="1" applyBorder="1" applyAlignment="1">
      <alignment vertical="center"/>
    </xf>
    <xf numFmtId="0" fontId="24" fillId="10" borderId="0" xfId="0" applyFont="1" applyFill="1" applyAlignment="1">
      <alignment vertical="center"/>
    </xf>
    <xf numFmtId="0" fontId="24" fillId="10" borderId="0" xfId="0" applyFont="1" applyFill="1" applyBorder="1" applyAlignment="1">
      <alignment vertical="center"/>
    </xf>
    <xf numFmtId="0" fontId="24" fillId="10" borderId="8" xfId="0" applyFont="1" applyFill="1" applyBorder="1" applyAlignment="1">
      <alignment vertical="center"/>
    </xf>
    <xf numFmtId="0" fontId="3" fillId="0" borderId="9" xfId="0" applyFont="1" applyBorder="1" applyAlignment="1">
      <alignment horizontal="right" vertical="center"/>
    </xf>
    <xf numFmtId="0" fontId="2" fillId="10" borderId="10" xfId="0" applyFont="1" applyFill="1" applyBorder="1" applyAlignment="1">
      <alignment vertical="center"/>
    </xf>
    <xf numFmtId="0" fontId="2" fillId="10" borderId="11" xfId="0" applyFont="1" applyFill="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0" fontId="4" fillId="0" borderId="11" xfId="0" applyFont="1" applyBorder="1" applyAlignment="1">
      <alignment horizontal="right" vertical="center"/>
    </xf>
    <xf numFmtId="3" fontId="10" fillId="0" borderId="10" xfId="0" applyNumberFormat="1" applyFont="1" applyBorder="1" applyAlignment="1">
      <alignment vertical="center"/>
    </xf>
    <xf numFmtId="0" fontId="25" fillId="2" borderId="2" xfId="0" applyFont="1" applyFill="1" applyBorder="1" applyAlignment="1">
      <alignment horizontal="left" vertical="center" wrapText="1"/>
    </xf>
    <xf numFmtId="0" fontId="25" fillId="0" borderId="0" xfId="0" applyFont="1" applyBorder="1" applyAlignment="1">
      <alignment vertical="center" wrapText="1"/>
    </xf>
    <xf numFmtId="0" fontId="26" fillId="2" borderId="2" xfId="0" applyFont="1" applyFill="1" applyBorder="1" applyAlignment="1">
      <alignment horizontal="left" vertical="center" wrapText="1"/>
    </xf>
    <xf numFmtId="0" fontId="26" fillId="0" borderId="0" xfId="0" applyFont="1" applyBorder="1" applyAlignment="1">
      <alignment vertical="center" wrapText="1"/>
    </xf>
    <xf numFmtId="0" fontId="2" fillId="2" borderId="2" xfId="0" applyFont="1" applyFill="1" applyBorder="1" applyAlignment="1">
      <alignment horizontal="left" vertical="center"/>
    </xf>
    <xf numFmtId="0" fontId="26" fillId="2" borderId="2" xfId="0" applyFont="1" applyFill="1" applyBorder="1" applyAlignment="1">
      <alignment horizontal="left" vertical="center"/>
    </xf>
    <xf numFmtId="0" fontId="27" fillId="7" borderId="0" xfId="0" applyFont="1" applyFill="1" applyAlignment="1">
      <alignment vertical="center"/>
    </xf>
    <xf numFmtId="0" fontId="3" fillId="2" borderId="2" xfId="0" applyFont="1" applyFill="1" applyBorder="1" applyAlignment="1">
      <alignment horizontal="left" vertical="center"/>
    </xf>
    <xf numFmtId="0" fontId="25" fillId="2" borderId="2" xfId="0" applyFont="1" applyFill="1" applyBorder="1" applyAlignment="1">
      <alignment horizontal="left" vertical="center"/>
    </xf>
    <xf numFmtId="0" fontId="4" fillId="0" borderId="0" xfId="0" applyFont="1" applyBorder="1" applyAlignment="1">
      <alignmen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3" fillId="13" borderId="0" xfId="0" applyFont="1" applyFill="1" applyAlignment="1">
      <alignment horizontal="right" vertical="center"/>
    </xf>
    <xf numFmtId="0" fontId="3" fillId="13" borderId="0" xfId="0" applyFont="1" applyFill="1" applyAlignment="1">
      <alignment vertical="center"/>
    </xf>
    <xf numFmtId="0" fontId="9" fillId="0" borderId="0" xfId="0" applyFont="1" applyAlignment="1">
      <alignment vertical="center"/>
    </xf>
    <xf numFmtId="3" fontId="3" fillId="13" borderId="0" xfId="0" applyNumberFormat="1" applyFont="1" applyFill="1" applyAlignment="1">
      <alignment vertical="center"/>
    </xf>
    <xf numFmtId="166" fontId="11" fillId="4" borderId="21" xfId="245" applyNumberFormat="1" applyFont="1" applyFill="1" applyBorder="1" applyAlignment="1">
      <alignment horizontal="left" vertical="center" wrapText="1"/>
    </xf>
    <xf numFmtId="166" fontId="11" fillId="4" borderId="24" xfId="245" applyNumberFormat="1" applyFont="1" applyFill="1" applyBorder="1" applyAlignment="1">
      <alignment horizontal="left" vertical="center" wrapText="1"/>
    </xf>
    <xf numFmtId="0" fontId="11" fillId="4" borderId="29" xfId="0" applyFont="1" applyFill="1" applyBorder="1" applyAlignment="1">
      <alignment horizontal="left" vertical="center" wrapText="1"/>
    </xf>
    <xf numFmtId="165" fontId="11" fillId="4" borderId="30" xfId="0" applyNumberFormat="1" applyFont="1" applyFill="1" applyBorder="1" applyAlignment="1">
      <alignment horizontal="left" vertical="center" wrapText="1"/>
    </xf>
    <xf numFmtId="0" fontId="11" fillId="4" borderId="30" xfId="0" applyFont="1" applyFill="1" applyBorder="1" applyAlignment="1">
      <alignment horizontal="left" vertical="center" wrapText="1"/>
    </xf>
    <xf numFmtId="0" fontId="5" fillId="5" borderId="30" xfId="128" applyFill="1" applyBorder="1" applyAlignment="1">
      <alignment horizontal="left" vertical="center" wrapText="1"/>
    </xf>
    <xf numFmtId="166" fontId="11" fillId="4" borderId="30" xfId="245" applyNumberFormat="1" applyFont="1" applyFill="1" applyBorder="1" applyAlignment="1">
      <alignment horizontal="left" vertical="center" wrapText="1"/>
    </xf>
    <xf numFmtId="49" fontId="11" fillId="4" borderId="30" xfId="0" applyNumberFormat="1" applyFont="1" applyFill="1" applyBorder="1" applyAlignment="1">
      <alignment horizontal="left" vertical="center" wrapText="1"/>
    </xf>
    <xf numFmtId="0" fontId="11" fillId="10" borderId="30" xfId="0" applyFont="1" applyFill="1" applyBorder="1" applyAlignment="1">
      <alignment horizontal="left" vertical="center" wrapText="1"/>
    </xf>
    <xf numFmtId="0" fontId="11" fillId="10" borderId="31" xfId="0" applyFont="1" applyFill="1" applyBorder="1" applyAlignment="1">
      <alignment horizontal="left" vertical="center" wrapText="1"/>
    </xf>
    <xf numFmtId="0" fontId="11" fillId="10" borderId="32" xfId="0" applyFont="1" applyFill="1" applyBorder="1" applyAlignment="1">
      <alignment horizontal="left" vertical="center" wrapText="1"/>
    </xf>
    <xf numFmtId="0" fontId="5" fillId="5" borderId="25" xfId="128" applyFill="1" applyBorder="1" applyAlignment="1">
      <alignment horizontal="left" vertical="center" wrapText="1"/>
    </xf>
    <xf numFmtId="166" fontId="11" fillId="4" borderId="26" xfId="245" applyNumberFormat="1" applyFont="1" applyFill="1" applyBorder="1" applyAlignment="1">
      <alignment horizontal="left" vertical="center" wrapText="1"/>
    </xf>
    <xf numFmtId="3" fontId="4" fillId="0" borderId="33" xfId="0" applyNumberFormat="1" applyFont="1" applyBorder="1" applyAlignment="1">
      <alignment vertical="center" wrapText="1"/>
    </xf>
    <xf numFmtId="3" fontId="4" fillId="0" borderId="17" xfId="0" applyNumberFormat="1" applyFont="1" applyBorder="1" applyAlignment="1">
      <alignment vertical="center" wrapText="1"/>
    </xf>
    <xf numFmtId="0" fontId="28" fillId="0" borderId="2" xfId="0" applyFont="1" applyBorder="1" applyAlignment="1">
      <alignment vertical="center"/>
    </xf>
    <xf numFmtId="0" fontId="4" fillId="0" borderId="17" xfId="0" applyFont="1" applyBorder="1" applyAlignment="1">
      <alignment horizontal="right" vertical="center"/>
    </xf>
    <xf numFmtId="49" fontId="25" fillId="15"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49" fontId="26" fillId="15" borderId="2" xfId="0" applyNumberFormat="1" applyFont="1" applyFill="1" applyBorder="1" applyAlignment="1">
      <alignment horizontal="left" vertical="center" wrapText="1"/>
    </xf>
    <xf numFmtId="49" fontId="2" fillId="15" borderId="2" xfId="0" applyNumberFormat="1" applyFont="1" applyFill="1" applyBorder="1" applyAlignment="1">
      <alignment horizontal="left" vertical="center"/>
    </xf>
    <xf numFmtId="49" fontId="26" fillId="15" borderId="2" xfId="0" applyNumberFormat="1" applyFont="1" applyFill="1" applyBorder="1" applyAlignment="1">
      <alignment horizontal="left" vertical="center"/>
    </xf>
    <xf numFmtId="49" fontId="3" fillId="15" borderId="2" xfId="0" applyNumberFormat="1" applyFont="1" applyFill="1" applyBorder="1" applyAlignment="1">
      <alignment horizontal="left" vertical="center"/>
    </xf>
    <xf numFmtId="49" fontId="25" fillId="15" borderId="2" xfId="0" applyNumberFormat="1" applyFont="1" applyFill="1" applyBorder="1" applyAlignment="1">
      <alignment horizontal="left" vertical="center"/>
    </xf>
    <xf numFmtId="49" fontId="2" fillId="15"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49" fontId="11" fillId="4" borderId="22" xfId="0" applyNumberFormat="1" applyFont="1" applyFill="1" applyBorder="1" applyAlignment="1">
      <alignment horizontal="left" vertical="center" wrapText="1"/>
    </xf>
    <xf numFmtId="49" fontId="11" fillId="4" borderId="15" xfId="0" applyNumberFormat="1" applyFont="1" applyFill="1" applyBorder="1" applyAlignment="1">
      <alignment horizontal="left" vertical="center" wrapText="1"/>
    </xf>
    <xf numFmtId="49" fontId="11" fillId="4" borderId="27" xfId="0" applyNumberFormat="1" applyFont="1" applyFill="1" applyBorder="1" applyAlignment="1">
      <alignment horizontal="left" vertical="center" wrapText="1"/>
    </xf>
    <xf numFmtId="0" fontId="5" fillId="4" borderId="25" xfId="128" applyFill="1" applyBorder="1" applyAlignment="1">
      <alignment horizontal="left" vertical="center" wrapText="1"/>
    </xf>
    <xf numFmtId="0" fontId="3" fillId="0" borderId="10" xfId="0" applyFont="1" applyBorder="1" applyAlignment="1">
      <alignment vertical="center"/>
    </xf>
    <xf numFmtId="49" fontId="25" fillId="15" borderId="0" xfId="0" applyNumberFormat="1" applyFont="1" applyFill="1" applyBorder="1" applyAlignment="1">
      <alignment vertical="center" wrapText="1"/>
    </xf>
    <xf numFmtId="49" fontId="2" fillId="15" borderId="0" xfId="0" applyNumberFormat="1" applyFont="1" applyFill="1" applyBorder="1" applyAlignment="1">
      <alignment vertical="center" wrapText="1"/>
    </xf>
    <xf numFmtId="49" fontId="4" fillId="15" borderId="0" xfId="0" applyNumberFormat="1" applyFont="1" applyFill="1" applyBorder="1" applyAlignment="1">
      <alignment vertical="center" wrapText="1"/>
    </xf>
    <xf numFmtId="49" fontId="2" fillId="15" borderId="1" xfId="0" applyNumberFormat="1" applyFont="1" applyFill="1" applyBorder="1" applyAlignment="1">
      <alignment vertical="center" wrapText="1"/>
    </xf>
    <xf numFmtId="49" fontId="2" fillId="15" borderId="5" xfId="0" applyNumberFormat="1" applyFont="1" applyFill="1" applyBorder="1" applyAlignment="1">
      <alignment vertical="center" wrapText="1"/>
    </xf>
    <xf numFmtId="49" fontId="26" fillId="15" borderId="0" xfId="0" applyNumberFormat="1" applyFont="1" applyFill="1" applyBorder="1" applyAlignment="1">
      <alignment horizontal="left" vertical="center" wrapText="1" indent="2"/>
    </xf>
    <xf numFmtId="49" fontId="2" fillId="15" borderId="0" xfId="0" applyNumberFormat="1" applyFont="1" applyFill="1" applyBorder="1" applyAlignment="1">
      <alignment horizontal="left" vertical="center" wrapText="1" indent="2"/>
    </xf>
    <xf numFmtId="49" fontId="2" fillId="15" borderId="0" xfId="0" applyNumberFormat="1" applyFont="1" applyFill="1" applyBorder="1" applyAlignment="1">
      <alignment horizontal="left" vertical="center" wrapText="1" indent="4"/>
    </xf>
    <xf numFmtId="49" fontId="26" fillId="15" borderId="0" xfId="0" applyNumberFormat="1" applyFont="1" applyFill="1" applyBorder="1" applyAlignment="1">
      <alignment horizontal="left" vertical="center" wrapText="1" indent="4"/>
    </xf>
    <xf numFmtId="49" fontId="2" fillId="15" borderId="0" xfId="0" applyNumberFormat="1" applyFont="1" applyFill="1" applyBorder="1" applyAlignment="1">
      <alignment horizontal="left" vertical="center" wrapText="1" indent="6"/>
    </xf>
    <xf numFmtId="49" fontId="26" fillId="15" borderId="0" xfId="0" applyNumberFormat="1" applyFont="1" applyFill="1" applyBorder="1" applyAlignment="1">
      <alignment horizontal="left" vertical="center" wrapText="1" indent="6"/>
    </xf>
    <xf numFmtId="49" fontId="2" fillId="15"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165" fontId="11" fillId="4" borderId="15" xfId="0" applyNumberFormat="1" applyFont="1" applyFill="1" applyBorder="1" applyAlignment="1">
      <alignment horizontal="left" vertical="center" wrapText="1"/>
    </xf>
    <xf numFmtId="0" fontId="3" fillId="0" borderId="16" xfId="0" applyFont="1" applyBorder="1" applyAlignment="1">
      <alignment vertical="center" wrapText="1"/>
    </xf>
    <xf numFmtId="0" fontId="0" fillId="5" borderId="33" xfId="0" applyFill="1" applyBorder="1" applyAlignment="1">
      <alignment vertical="center" wrapText="1"/>
    </xf>
    <xf numFmtId="0" fontId="0" fillId="5" borderId="17" xfId="0" applyFill="1" applyBorder="1" applyAlignment="1">
      <alignment vertical="center" wrapText="1"/>
    </xf>
    <xf numFmtId="49" fontId="2" fillId="5" borderId="0" xfId="0" applyNumberFormat="1" applyFont="1" applyFill="1" applyBorder="1" applyAlignment="1">
      <alignment vertical="center"/>
    </xf>
    <xf numFmtId="49" fontId="24" fillId="5" borderId="0" xfId="0" applyNumberFormat="1" applyFont="1" applyFill="1" applyBorder="1" applyAlignment="1">
      <alignment vertical="center"/>
    </xf>
    <xf numFmtId="0" fontId="3" fillId="0" borderId="16" xfId="0" applyFont="1" applyBorder="1" applyAlignment="1">
      <alignment vertical="center"/>
    </xf>
    <xf numFmtId="0" fontId="2" fillId="10" borderId="17" xfId="0" applyFont="1" applyFill="1" applyBorder="1" applyAlignment="1">
      <alignment vertical="center"/>
    </xf>
    <xf numFmtId="165" fontId="11" fillId="4" borderId="15" xfId="0" applyNumberFormat="1" applyFont="1" applyFill="1" applyBorder="1" applyAlignment="1">
      <alignment horizontal="left" vertical="center" wrapText="1"/>
    </xf>
    <xf numFmtId="49" fontId="41" fillId="15"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21" fillId="0" borderId="0" xfId="0" applyFont="1" applyFill="1" applyAlignment="1">
      <alignment vertical="center"/>
    </xf>
    <xf numFmtId="165" fontId="11" fillId="4" borderId="15" xfId="0" applyNumberFormat="1" applyFont="1" applyFill="1" applyBorder="1" applyAlignment="1">
      <alignment horizontal="left" vertical="center" wrapText="1"/>
    </xf>
    <xf numFmtId="164" fontId="11" fillId="4" borderId="30" xfId="245" applyNumberFormat="1" applyFont="1" applyFill="1" applyBorder="1" applyAlignment="1">
      <alignment horizontal="left" vertical="center" wrapText="1"/>
    </xf>
    <xf numFmtId="165" fontId="42" fillId="4" borderId="25" xfId="128"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36" fillId="0" borderId="0" xfId="0" applyFont="1" applyBorder="1" applyAlignment="1">
      <alignment vertical="center"/>
    </xf>
    <xf numFmtId="3" fontId="10" fillId="0" borderId="14" xfId="0" applyNumberFormat="1" applyFont="1" applyBorder="1" applyAlignment="1">
      <alignment vertical="center"/>
    </xf>
    <xf numFmtId="0" fontId="0" fillId="0" borderId="14" xfId="0" applyBorder="1" applyAlignment="1">
      <alignment vertical="center"/>
    </xf>
    <xf numFmtId="0" fontId="43" fillId="0" borderId="14" xfId="0" applyFont="1" applyBorder="1" applyAlignment="1">
      <alignment vertical="center"/>
    </xf>
    <xf numFmtId="0" fontId="2" fillId="0" borderId="0" xfId="0" applyFont="1" applyAlignment="1">
      <alignment vertical="top"/>
    </xf>
    <xf numFmtId="0" fontId="2" fillId="0" borderId="0" xfId="0" applyFont="1"/>
    <xf numFmtId="3" fontId="2" fillId="0" borderId="2" xfId="245" applyNumberFormat="1" applyFont="1" applyFill="1" applyBorder="1" applyAlignment="1">
      <alignment vertical="center" wrapText="1"/>
    </xf>
    <xf numFmtId="0" fontId="2" fillId="0" borderId="0" xfId="0" applyFont="1" applyFill="1" applyAlignment="1">
      <alignment vertical="top"/>
    </xf>
    <xf numFmtId="0" fontId="2" fillId="0" borderId="0" xfId="0" applyFont="1" applyFill="1" applyAlignment="1"/>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38" fillId="7"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left" vertical="center"/>
    </xf>
    <xf numFmtId="0" fontId="11" fillId="10" borderId="24"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21" xfId="0" applyFont="1" applyFill="1" applyBorder="1" applyAlignment="1">
      <alignment horizontal="left" vertical="center" wrapText="1"/>
    </xf>
    <xf numFmtId="0" fontId="11" fillId="10" borderId="22" xfId="0" applyFont="1" applyFill="1" applyBorder="1" applyAlignment="1">
      <alignment horizontal="left" vertical="center" wrapText="1"/>
    </xf>
    <xf numFmtId="165" fontId="11" fillId="5" borderId="24" xfId="0" applyNumberFormat="1" applyFont="1" applyFill="1" applyBorder="1" applyAlignment="1">
      <alignment horizontal="left" vertical="center" wrapText="1"/>
    </xf>
    <xf numFmtId="165" fontId="11" fillId="5" borderId="15" xfId="0" applyNumberFormat="1" applyFont="1" applyFill="1" applyBorder="1" applyAlignment="1">
      <alignment horizontal="left" vertical="center" wrapText="1"/>
    </xf>
    <xf numFmtId="0" fontId="11" fillId="5" borderId="24" xfId="0" applyFont="1" applyFill="1" applyBorder="1" applyAlignment="1">
      <alignment horizontal="left" vertical="center" wrapText="1"/>
    </xf>
    <xf numFmtId="0" fontId="11" fillId="5" borderId="15" xfId="0" applyFont="1" applyFill="1" applyBorder="1" applyAlignment="1">
      <alignment horizontal="left" vertical="center" wrapText="1"/>
    </xf>
    <xf numFmtId="165" fontId="11" fillId="4" borderId="24"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3" fontId="14" fillId="0" borderId="9" xfId="0" applyNumberFormat="1" applyFont="1" applyBorder="1" applyAlignment="1">
      <alignment vertical="center"/>
    </xf>
    <xf numFmtId="0" fontId="36" fillId="0" borderId="10" xfId="0" applyFont="1" applyBorder="1" applyAlignment="1">
      <alignment vertical="center"/>
    </xf>
    <xf numFmtId="0" fontId="36" fillId="0" borderId="0" xfId="0" applyFont="1" applyBorder="1" applyAlignment="1">
      <alignment vertical="center"/>
    </xf>
    <xf numFmtId="0" fontId="9" fillId="0" borderId="28" xfId="0" applyFont="1" applyBorder="1" applyAlignment="1">
      <alignment horizontal="left" vertical="center"/>
    </xf>
    <xf numFmtId="0" fontId="0" fillId="0" borderId="14" xfId="0" applyBorder="1" applyAlignment="1">
      <alignment vertical="center"/>
    </xf>
    <xf numFmtId="0" fontId="29"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28"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1" fillId="0" borderId="28" xfId="0" applyFont="1" applyBorder="1" applyAlignment="1">
      <alignment vertical="center" wrapText="1"/>
    </xf>
    <xf numFmtId="0" fontId="0" fillId="0" borderId="14" xfId="0" applyBorder="1" applyAlignment="1">
      <alignment vertical="center" wrapText="1"/>
    </xf>
    <xf numFmtId="0" fontId="28" fillId="0" borderId="0" xfId="0" applyFont="1" applyBorder="1" applyAlignment="1">
      <alignment horizontal="left" vertical="center" wrapText="1"/>
    </xf>
    <xf numFmtId="0" fontId="28" fillId="0" borderId="8" xfId="0" applyFont="1" applyBorder="1" applyAlignment="1">
      <alignment horizontal="left" vertical="center" wrapText="1"/>
    </xf>
    <xf numFmtId="0" fontId="9" fillId="0" borderId="4" xfId="0" applyFont="1" applyBorder="1" applyAlignment="1">
      <alignment horizontal="left" vertical="center"/>
    </xf>
    <xf numFmtId="0" fontId="0" fillId="0" borderId="4" xfId="0" applyBorder="1" applyAlignment="1">
      <alignment vertical="center"/>
    </xf>
    <xf numFmtId="3" fontId="14" fillId="0" borderId="2" xfId="0" applyNumberFormat="1" applyFont="1" applyBorder="1" applyAlignment="1">
      <alignment vertical="center"/>
    </xf>
    <xf numFmtId="0" fontId="31" fillId="0" borderId="3" xfId="0" applyFont="1"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5" fillId="4" borderId="30" xfId="128" applyFill="1" applyBorder="1" applyAlignment="1">
      <alignment horizontal="left" vertical="center" wrapText="1"/>
    </xf>
  </cellXfs>
  <cellStyles count="331">
    <cellStyle name="Ввод " xfId="27" builtinId="20"/>
    <cellStyle name="Вывод" xfId="320" builtinId="21"/>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36" builtinId="8" hidden="1"/>
    <cellStyle name="Гиперссылка" xfId="38" builtinId="8" hidden="1"/>
    <cellStyle name="Гиперссылка" xfId="40" builtinId="8" hidden="1"/>
    <cellStyle name="Гиперссылка" xfId="42" builtinId="8" hidden="1"/>
    <cellStyle name="Гиперссылка" xfId="44" builtinId="8" hidden="1"/>
    <cellStyle name="Гиперссылка" xfId="46" builtinId="8" hidden="1"/>
    <cellStyle name="Гиперссылка" xfId="48" builtinId="8" hidden="1"/>
    <cellStyle name="Гиперссылка" xfId="50" builtinId="8" hidden="1"/>
    <cellStyle name="Гиперссылка" xfId="52" builtinId="8" hidden="1"/>
    <cellStyle name="Гиперссылка" xfId="54" builtinId="8" hidden="1"/>
    <cellStyle name="Гиперссылка" xfId="56" builtinId="8" hidden="1"/>
    <cellStyle name="Гиперссылка" xfId="58" builtinId="8" hidden="1"/>
    <cellStyle name="Гиперссылка" xfId="60" builtinId="8" hidden="1"/>
    <cellStyle name="Гиперссылка" xfId="62" builtinId="8" hidden="1"/>
    <cellStyle name="Гиперссылка" xfId="64" builtinId="8" hidden="1"/>
    <cellStyle name="Гиперссылка" xfId="66" builtinId="8" hidden="1"/>
    <cellStyle name="Гиперссылка" xfId="68" builtinId="8" hidden="1"/>
    <cellStyle name="Гиперссылка" xfId="70" builtinId="8" hidden="1"/>
    <cellStyle name="Гиперссылка" xfId="72" builtinId="8" hidden="1"/>
    <cellStyle name="Гиперссылка" xfId="74" builtinId="8" hidden="1"/>
    <cellStyle name="Гиперссылка" xfId="76" builtinId="8" hidden="1"/>
    <cellStyle name="Гиперссылка" xfId="78" builtinId="8" hidden="1"/>
    <cellStyle name="Гиперссылка" xfId="80" builtinId="8" hidden="1"/>
    <cellStyle name="Гиперссылка" xfId="82" builtinId="8" hidden="1"/>
    <cellStyle name="Гиперссылка" xfId="84" builtinId="8" hidden="1"/>
    <cellStyle name="Гиперссылка" xfId="86" builtinId="8" hidden="1"/>
    <cellStyle name="Гиперссылка" xfId="88" builtinId="8" hidden="1"/>
    <cellStyle name="Гиперссылка" xfId="90" builtinId="8" hidden="1"/>
    <cellStyle name="Гиперссылка" xfId="92" builtinId="8" hidden="1"/>
    <cellStyle name="Гиперссылка" xfId="94" builtinId="8" hidden="1"/>
    <cellStyle name="Гиперссылка" xfId="96" builtinId="8" hidden="1"/>
    <cellStyle name="Гиперссылка" xfId="98" builtinId="8" hidden="1"/>
    <cellStyle name="Гиперссылка" xfId="100" builtinId="8" hidden="1"/>
    <cellStyle name="Гиперссылка" xfId="102" builtinId="8" hidden="1"/>
    <cellStyle name="Гиперссылка" xfId="104" builtinId="8" hidden="1"/>
    <cellStyle name="Гиперссылка" xfId="106" builtinId="8" hidden="1"/>
    <cellStyle name="Гиперссылка" xfId="108" builtinId="8" hidden="1"/>
    <cellStyle name="Гиперссылка" xfId="110" builtinId="8" hidden="1"/>
    <cellStyle name="Гиперссылка" xfId="112" builtinId="8" hidden="1"/>
    <cellStyle name="Гиперссылка" xfId="114" builtinId="8" hidden="1"/>
    <cellStyle name="Гиперссылка" xfId="116" builtinId="8" hidden="1"/>
    <cellStyle name="Гиперссылка" xfId="118" builtinId="8" hidden="1"/>
    <cellStyle name="Гиперссылка" xfId="120" builtinId="8" hidden="1"/>
    <cellStyle name="Гиперссылка" xfId="122" builtinId="8" hidden="1"/>
    <cellStyle name="Гиперссылка" xfId="124" builtinId="8" hidden="1"/>
    <cellStyle name="Гиперссылка" xfId="126" builtinId="8" hidden="1"/>
    <cellStyle name="Гиперссылка" xfId="12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7" builtinId="9" hidden="1"/>
    <cellStyle name="Открывавшаяся гиперссылка" xfId="39" builtinId="9" hidden="1"/>
    <cellStyle name="Открывавшаяся гиперссылка" xfId="41" builtinId="9" hidden="1"/>
    <cellStyle name="Открывавшаяся гиперссылка" xfId="43" builtinId="9" hidden="1"/>
    <cellStyle name="Открывавшаяся гиперссылка" xfId="45" builtinId="9" hidden="1"/>
    <cellStyle name="Открывавшаяся гиперссылка" xfId="47" builtinId="9" hidden="1"/>
    <cellStyle name="Открывавшаяся гиперссылка" xfId="49" builtinId="9" hidden="1"/>
    <cellStyle name="Открывавшаяся гиперссылка" xfId="51" builtinId="9" hidden="1"/>
    <cellStyle name="Открывавшаяся гиперссылка" xfId="53" builtinId="9" hidden="1"/>
    <cellStyle name="Открывавшаяся гиперссылка" xfId="55" builtinId="9" hidden="1"/>
    <cellStyle name="Открывавшаяся гиперссылка" xfId="57" builtinId="9" hidden="1"/>
    <cellStyle name="Открывавшаяся гиперссылка" xfId="59" builtinId="9" hidden="1"/>
    <cellStyle name="Открывавшаяся гиперссылка" xfId="61" builtinId="9" hidden="1"/>
    <cellStyle name="Открывавшаяся гиперссылка" xfId="63" builtinId="9" hidden="1"/>
    <cellStyle name="Открывавшаяся гиперссылка" xfId="65" builtinId="9" hidden="1"/>
    <cellStyle name="Открывавшаяся гиперссылка" xfId="67" builtinId="9" hidden="1"/>
    <cellStyle name="Открывавшаяся гиперссылка" xfId="69" builtinId="9" hidden="1"/>
    <cellStyle name="Открывавшаяся гиперссылка" xfId="71" builtinId="9" hidden="1"/>
    <cellStyle name="Открывавшаяся гиперссылка" xfId="73" builtinId="9" hidden="1"/>
    <cellStyle name="Открывавшаяся гиперссылка" xfId="75" builtinId="9" hidden="1"/>
    <cellStyle name="Открывавшаяся гиперссылка" xfId="77" builtinId="9" hidden="1"/>
    <cellStyle name="Открывавшаяся гиперссылка" xfId="79" builtinId="9" hidden="1"/>
    <cellStyle name="Открывавшаяся гиперссылка" xfId="81" builtinId="9" hidden="1"/>
    <cellStyle name="Открывавшаяся гиперссылка" xfId="83" builtinId="9" hidden="1"/>
    <cellStyle name="Открывавшаяся гиперссылка" xfId="85" builtinId="9" hidden="1"/>
    <cellStyle name="Открывавшаяся гиперссылка" xfId="87" builtinId="9" hidden="1"/>
    <cellStyle name="Открывавшаяся гиперссылка" xfId="89" builtinId="9" hidden="1"/>
    <cellStyle name="Открывавшаяся гиперссылка" xfId="91" builtinId="9" hidden="1"/>
    <cellStyle name="Открывавшаяся гиперссылка" xfId="93" builtinId="9" hidden="1"/>
    <cellStyle name="Открывавшаяся гиперссылка" xfId="95" builtinId="9" hidden="1"/>
    <cellStyle name="Открывавшаяся гиперссылка" xfId="97" builtinId="9" hidden="1"/>
    <cellStyle name="Открывавшаяся гиперссылка" xfId="99" builtinId="9" hidden="1"/>
    <cellStyle name="Открывавшаяся гиперссылка" xfId="101" builtinId="9" hidden="1"/>
    <cellStyle name="Открывавшаяся гиперссылка" xfId="103" builtinId="9" hidden="1"/>
    <cellStyle name="Открывавшаяся гиперссылка" xfId="105" builtinId="9" hidden="1"/>
    <cellStyle name="Открывавшаяся гиперссылка" xfId="107" builtinId="9" hidden="1"/>
    <cellStyle name="Открывавшаяся гиперссылка" xfId="109" builtinId="9" hidden="1"/>
    <cellStyle name="Открывавшаяся гиперссылка" xfId="111" builtinId="9" hidden="1"/>
    <cellStyle name="Открывавшаяся гиперссылка" xfId="113" builtinId="9" hidden="1"/>
    <cellStyle name="Открывавшаяся гиперссылка" xfId="115" builtinId="9" hidden="1"/>
    <cellStyle name="Открывавшаяся гиперссылка" xfId="117" builtinId="9" hidden="1"/>
    <cellStyle name="Открывавшаяся гиперссылка" xfId="119" builtinId="9" hidden="1"/>
    <cellStyle name="Открывавшаяся гиперссылка" xfId="121" builtinId="9" hidden="1"/>
    <cellStyle name="Открывавшаяся гиперссылка" xfId="123" builtinId="9" hidden="1"/>
    <cellStyle name="Открывавшаяся гиперссылка" xfId="125" builtinId="9" hidden="1"/>
    <cellStyle name="Открывавшаяся гиперссылка" xfId="127" builtinId="9" hidden="1"/>
    <cellStyle name="Открывавшаяся гиперссылка" xfId="129" builtinId="9" hidden="1"/>
    <cellStyle name="Открывавшаяся гиперссылка" xfId="130" builtinId="9" hidden="1"/>
    <cellStyle name="Открывавшаяся гиперссылка" xfId="131" builtinId="9" hidden="1"/>
    <cellStyle name="Открывавшаяся гиперссылка" xfId="132" builtinId="9" hidden="1"/>
    <cellStyle name="Открывавшаяся гиперссылка" xfId="133" builtinId="9" hidden="1"/>
    <cellStyle name="Открывавшаяся гиперссылка" xfId="134" builtinId="9" hidden="1"/>
    <cellStyle name="Открывавшаяся гиперссылка" xfId="135" builtinId="9" hidden="1"/>
    <cellStyle name="Открывавшаяся гиперссылка" xfId="136" builtinId="9" hidden="1"/>
    <cellStyle name="Открывавшаяся гиперссылка" xfId="137" builtinId="9" hidden="1"/>
    <cellStyle name="Открывавшаяся гиперссылка" xfId="138" builtinId="9" hidden="1"/>
    <cellStyle name="Открывавшаяся гиперссылка" xfId="139" builtinId="9" hidden="1"/>
    <cellStyle name="Открывавшаяся гиперссылка" xfId="140" builtinId="9" hidden="1"/>
    <cellStyle name="Открывавшаяся гиперссылка" xfId="141" builtinId="9" hidden="1"/>
    <cellStyle name="Открывавшаяся гиперссылка" xfId="142" builtinId="9" hidden="1"/>
    <cellStyle name="Открывавшаяся гиперссылка" xfId="143" builtinId="9" hidden="1"/>
    <cellStyle name="Открывавшаяся гиперссылка" xfId="144" builtinId="9" hidden="1"/>
    <cellStyle name="Открывавшаяся гиперссылка" xfId="145" builtinId="9" hidden="1"/>
    <cellStyle name="Открывавшаяся гиперссылка" xfId="146" builtinId="9" hidden="1"/>
    <cellStyle name="Открывавшаяся гиперссылка" xfId="147" builtinId="9" hidden="1"/>
    <cellStyle name="Открывавшаяся гиперссылка" xfId="148" builtinId="9" hidden="1"/>
    <cellStyle name="Открывавшаяся гиперссылка" xfId="149" builtinId="9" hidden="1"/>
    <cellStyle name="Открывавшаяся гиперссылка" xfId="150" builtinId="9" hidden="1"/>
    <cellStyle name="Открывавшаяся гиперссылка" xfId="151" builtinId="9" hidden="1"/>
    <cellStyle name="Открывавшаяся гиперссылка" xfId="152" builtinId="9" hidden="1"/>
    <cellStyle name="Открывавшаяся гиперссылка" xfId="153" builtinId="9" hidden="1"/>
    <cellStyle name="Открывавшаяся гиперссылка" xfId="154" builtinId="9" hidden="1"/>
    <cellStyle name="Открывавшаяся гиперссылка" xfId="155" builtinId="9" hidden="1"/>
    <cellStyle name="Открывавшаяся гиперссылка" xfId="156" builtinId="9" hidden="1"/>
    <cellStyle name="Открывавшаяся гиперссылка" xfId="157" builtinId="9" hidden="1"/>
    <cellStyle name="Открывавшаяся гиперссылка" xfId="158" builtinId="9" hidden="1"/>
    <cellStyle name="Открывавшаяся гиперссылка" xfId="159" builtinId="9" hidden="1"/>
    <cellStyle name="Открывавшаяся гиперссылка" xfId="160" builtinId="9" hidden="1"/>
    <cellStyle name="Открывавшаяся гиперссылка" xfId="161" builtinId="9" hidden="1"/>
    <cellStyle name="Открывавшаяся гиперссылка" xfId="162" builtinId="9" hidden="1"/>
    <cellStyle name="Открывавшаяся гиперссылка" xfId="163" builtinId="9" hidden="1"/>
    <cellStyle name="Открывавшаяся гиперссылка" xfId="164" builtinId="9" hidden="1"/>
    <cellStyle name="Открывавшаяся гиперссылка" xfId="165" builtinId="9" hidden="1"/>
    <cellStyle name="Открывавшаяся гиперссылка" xfId="166" builtinId="9" hidden="1"/>
    <cellStyle name="Открывавшаяся гиперссылка" xfId="167" builtinId="9" hidden="1"/>
    <cellStyle name="Открывавшаяся гиперссылка" xfId="168" builtinId="9" hidden="1"/>
    <cellStyle name="Открывавшаяся гиперссылка" xfId="169" builtinId="9" hidden="1"/>
    <cellStyle name="Открывавшаяся гиперссылка" xfId="170" builtinId="9" hidden="1"/>
    <cellStyle name="Открывавшаяся гиперссылка" xfId="171" builtinId="9" hidden="1"/>
    <cellStyle name="Открывавшаяся гиперссылка" xfId="172" builtinId="9" hidden="1"/>
    <cellStyle name="Открывавшаяся гиперссылка" xfId="173" builtinId="9" hidden="1"/>
    <cellStyle name="Открывавшаяся гиперссылка" xfId="174" builtinId="9" hidden="1"/>
    <cellStyle name="Открывавшаяся гиперссылка" xfId="175" builtinId="9" hidden="1"/>
    <cellStyle name="Открывавшаяся гиперссылка" xfId="176" builtinId="9" hidden="1"/>
    <cellStyle name="Открывавшаяся гиперссылка" xfId="177" builtinId="9" hidden="1"/>
    <cellStyle name="Открывавшаяся гиперссылка" xfId="178" builtinId="9" hidden="1"/>
    <cellStyle name="Открывавшаяся гиперссылка" xfId="179" builtinId="9" hidden="1"/>
    <cellStyle name="Открывавшаяся гиперссылка" xfId="180" builtinId="9" hidden="1"/>
    <cellStyle name="Открывавшаяся гиперссылка" xfId="181" builtinId="9" hidden="1"/>
    <cellStyle name="Открывавшаяся гиперссылка" xfId="182" builtinId="9" hidden="1"/>
    <cellStyle name="Открывавшаяся гиперссылка" xfId="183" builtinId="9" hidden="1"/>
    <cellStyle name="Открывавшаяся гиперссылка" xfId="184" builtinId="9" hidden="1"/>
    <cellStyle name="Открывавшаяся гиперссылка" xfId="185" builtinId="9" hidden="1"/>
    <cellStyle name="Открывавшаяся гиперссылка" xfId="186" builtinId="9" hidden="1"/>
    <cellStyle name="Открывавшаяся гиперссылка" xfId="187" builtinId="9" hidden="1"/>
    <cellStyle name="Открывавшаяся гиперссылка" xfId="188" builtinId="9" hidden="1"/>
    <cellStyle name="Открывавшаяся гиперссылка" xfId="189" builtinId="9" hidden="1"/>
    <cellStyle name="Открывавшаяся гиперссылка" xfId="190" builtinId="9" hidden="1"/>
    <cellStyle name="Открывавшаяся гиперссылка" xfId="191" builtinId="9" hidden="1"/>
    <cellStyle name="Открывавшаяся гиперссылка" xfId="192" builtinId="9" hidden="1"/>
    <cellStyle name="Открывавшаяся гиперссылка" xfId="193" builtinId="9" hidden="1"/>
    <cellStyle name="Открывавшаяся гиперссылка" xfId="194" builtinId="9" hidden="1"/>
    <cellStyle name="Открывавшаяся гиперссылка" xfId="195" builtinId="9" hidden="1"/>
    <cellStyle name="Открывавшаяся гиперссылка" xfId="196" builtinId="9" hidden="1"/>
    <cellStyle name="Открывавшаяся гиперссылка" xfId="197" builtinId="9" hidden="1"/>
    <cellStyle name="Открывавшаяся гиперссылка" xfId="198" builtinId="9" hidden="1"/>
    <cellStyle name="Открывавшаяся гиперссылка" xfId="199" builtinId="9" hidden="1"/>
    <cellStyle name="Открывавшаяся гиперссылка" xfId="200" builtinId="9" hidden="1"/>
    <cellStyle name="Открывавшаяся гиперссылка" xfId="201" builtinId="9" hidden="1"/>
    <cellStyle name="Открывавшаяся гиперссылка" xfId="202" builtinId="9" hidden="1"/>
    <cellStyle name="Открывавшаяся гиперссылка" xfId="203" builtinId="9" hidden="1"/>
    <cellStyle name="Открывавшаяся гиперссылка" xfId="204" builtinId="9" hidden="1"/>
    <cellStyle name="Открывавшаяся гиперссылка" xfId="205" builtinId="9" hidden="1"/>
    <cellStyle name="Открывавшаяся гиперссылка" xfId="206" builtinId="9" hidden="1"/>
    <cellStyle name="Открывавшаяся гиперссылка" xfId="207" builtinId="9" hidden="1"/>
    <cellStyle name="Открывавшаяся гиперссылка" xfId="208" builtinId="9" hidden="1"/>
    <cellStyle name="Открывавшаяся гиперссылка" xfId="209" builtinId="9" hidden="1"/>
    <cellStyle name="Открывавшаяся гиперссылка" xfId="210" builtinId="9" hidden="1"/>
    <cellStyle name="Открывавшаяся гиперссылка" xfId="211" builtinId="9" hidden="1"/>
    <cellStyle name="Открывавшаяся гиперссылка" xfId="212" builtinId="9" hidden="1"/>
    <cellStyle name="Открывавшаяся гиперссылка" xfId="213" builtinId="9" hidden="1"/>
    <cellStyle name="Открывавшаяся гиперссылка" xfId="214" builtinId="9" hidden="1"/>
    <cellStyle name="Открывавшаяся гиперссылка" xfId="215" builtinId="9" hidden="1"/>
    <cellStyle name="Открывавшаяся гиперссылка" xfId="216" builtinId="9" hidden="1"/>
    <cellStyle name="Открывавшаяся гиперссылка" xfId="217" builtinId="9" hidden="1"/>
    <cellStyle name="Открывавшаяся гиперссылка" xfId="218" builtinId="9" hidden="1"/>
    <cellStyle name="Открывавшаяся гиперссылка" xfId="219" builtinId="9" hidden="1"/>
    <cellStyle name="Открывавшаяся гиперссылка" xfId="220" builtinId="9" hidden="1"/>
    <cellStyle name="Открывавшаяся гиперссылка" xfId="221" builtinId="9" hidden="1"/>
    <cellStyle name="Открывавшаяся гиперссылка" xfId="222" builtinId="9" hidden="1"/>
    <cellStyle name="Открывавшаяся гиперссылка" xfId="223" builtinId="9" hidden="1"/>
    <cellStyle name="Открывавшаяся гиперссылка" xfId="224" builtinId="9" hidden="1"/>
    <cellStyle name="Открывавшаяся гиперссылка" xfId="225" builtinId="9" hidden="1"/>
    <cellStyle name="Открывавшаяся гиперссылка" xfId="226" builtinId="9" hidden="1"/>
    <cellStyle name="Открывавшаяся гиперссылка" xfId="227" builtinId="9" hidden="1"/>
    <cellStyle name="Открывавшаяся гиперссылка" xfId="228" builtinId="9" hidden="1"/>
    <cellStyle name="Открывавшаяся гиперссылка" xfId="229" builtinId="9" hidden="1"/>
    <cellStyle name="Открывавшаяся гиперссылка" xfId="230" builtinId="9" hidden="1"/>
    <cellStyle name="Открывавшаяся гиперссылка" xfId="231" builtinId="9" hidden="1"/>
    <cellStyle name="Открывавшаяся гиперссылка" xfId="232" builtinId="9" hidden="1"/>
    <cellStyle name="Открывавшаяся гиперссылка" xfId="233" builtinId="9" hidden="1"/>
    <cellStyle name="Открывавшаяся гиперссылка" xfId="234" builtinId="9" hidden="1"/>
    <cellStyle name="Открывавшаяся гиперссылка" xfId="235" builtinId="9" hidden="1"/>
    <cellStyle name="Открывавшаяся гиперссылка" xfId="236" builtinId="9" hidden="1"/>
    <cellStyle name="Открывавшаяся гиперссылка" xfId="237" builtinId="9" hidden="1"/>
    <cellStyle name="Открывавшаяся гиперссылка" xfId="238" builtinId="9" hidden="1"/>
    <cellStyle name="Открывавшаяся гиперссылка" xfId="239" builtinId="9" hidden="1"/>
    <cellStyle name="Открывавшаяся гиперссылка" xfId="240" builtinId="9" hidden="1"/>
    <cellStyle name="Открывавшаяся гиперссылка" xfId="241" builtinId="9" hidden="1"/>
    <cellStyle name="Открывавшаяся гиперссылка" xfId="242" builtinId="9" hidden="1"/>
    <cellStyle name="Открывавшаяся гиперссылка" xfId="243" builtinId="9" hidden="1"/>
    <cellStyle name="Открывавшаяся гиперссылка" xfId="244" builtinId="9" hidden="1"/>
    <cellStyle name="Открывавшаяся гиперссылка" xfId="246" builtinId="9" hidden="1"/>
    <cellStyle name="Открывавшаяся гиперссылка" xfId="247" builtinId="9" hidden="1"/>
    <cellStyle name="Открывавшаяся гиперссылка" xfId="248" builtinId="9" hidden="1"/>
    <cellStyle name="Открывавшаяся гиперссылка" xfId="249" builtinId="9" hidden="1"/>
    <cellStyle name="Открывавшаяся гиперссылка" xfId="250" builtinId="9" hidden="1"/>
    <cellStyle name="Открывавшаяся гиперссылка" xfId="251" builtinId="9" hidden="1"/>
    <cellStyle name="Открывавшаяся гиперссылка" xfId="252" builtinId="9" hidden="1"/>
    <cellStyle name="Открывавшаяся гиперссылка" xfId="253" builtinId="9" hidden="1"/>
    <cellStyle name="Открывавшаяся гиперссылка" xfId="254" builtinId="9" hidden="1"/>
    <cellStyle name="Открывавшаяся гиперссылка" xfId="255" builtinId="9" hidden="1"/>
    <cellStyle name="Открывавшаяся гиперссылка" xfId="256" builtinId="9" hidden="1"/>
    <cellStyle name="Открывавшаяся гиперссылка" xfId="257" builtinId="9" hidden="1"/>
    <cellStyle name="Открывавшаяся гиперссылка" xfId="258" builtinId="9" hidden="1"/>
    <cellStyle name="Открывавшаяся гиперссылка" xfId="259" builtinId="9" hidden="1"/>
    <cellStyle name="Открывавшаяся гиперссылка" xfId="260" builtinId="9" hidden="1"/>
    <cellStyle name="Открывавшаяся гиперссылка" xfId="261" builtinId="9" hidden="1"/>
    <cellStyle name="Открывавшаяся гиперссылка" xfId="262" builtinId="9" hidden="1"/>
    <cellStyle name="Открывавшаяся гиперссылка" xfId="263" builtinId="9" hidden="1"/>
    <cellStyle name="Открывавшаяся гиперссылка" xfId="264" builtinId="9" hidden="1"/>
    <cellStyle name="Открывавшаяся гиперссылка" xfId="265" builtinId="9" hidden="1"/>
    <cellStyle name="Открывавшаяся гиперссылка" xfId="266" builtinId="9" hidden="1"/>
    <cellStyle name="Открывавшаяся гиперссылка" xfId="267" builtinId="9" hidden="1"/>
    <cellStyle name="Открывавшаяся гиперссылка" xfId="268" builtinId="9" hidden="1"/>
    <cellStyle name="Открывавшаяся гиперссылка" xfId="269" builtinId="9" hidden="1"/>
    <cellStyle name="Открывавшаяся гиперссылка" xfId="270" builtinId="9" hidden="1"/>
    <cellStyle name="Открывавшаяся гиперссылка" xfId="271" builtinId="9" hidden="1"/>
    <cellStyle name="Открывавшаяся гиперссылка" xfId="272" builtinId="9" hidden="1"/>
    <cellStyle name="Открывавшаяся гиперссылка" xfId="273" builtinId="9" hidden="1"/>
    <cellStyle name="Открывавшаяся гиперссылка" xfId="274" builtinId="9" hidden="1"/>
    <cellStyle name="Открывавшаяся гиперссылка" xfId="275" builtinId="9" hidden="1"/>
    <cellStyle name="Открывавшаяся гиперссылка" xfId="276" builtinId="9" hidden="1"/>
    <cellStyle name="Открывавшаяся гиперссылка" xfId="277" builtinId="9" hidden="1"/>
    <cellStyle name="Открывавшаяся гиперссылка" xfId="278" builtinId="9" hidden="1"/>
    <cellStyle name="Открывавшаяся гиперссылка" xfId="279" builtinId="9" hidden="1"/>
    <cellStyle name="Открывавшаяся гиперссылка" xfId="280" builtinId="9" hidden="1"/>
    <cellStyle name="Открывавшаяся гиперссылка" xfId="281" builtinId="9" hidden="1"/>
    <cellStyle name="Открывавшаяся гиперссылка" xfId="282" builtinId="9" hidden="1"/>
    <cellStyle name="Открывавшаяся гиперссылка" xfId="283" builtinId="9" hidden="1"/>
    <cellStyle name="Открывавшаяся гиперссылка" xfId="284" builtinId="9" hidden="1"/>
    <cellStyle name="Открывавшаяся гиперссылка" xfId="285" builtinId="9" hidden="1"/>
    <cellStyle name="Открывавшаяся гиперссылка" xfId="286" builtinId="9" hidden="1"/>
    <cellStyle name="Открывавшаяся гиперссылка" xfId="287" builtinId="9" hidden="1"/>
    <cellStyle name="Открывавшаяся гиперссылка" xfId="288" builtinId="9" hidden="1"/>
    <cellStyle name="Открывавшаяся гиперссылка" xfId="289" builtinId="9" hidden="1"/>
    <cellStyle name="Открывавшаяся гиперссылка" xfId="290" builtinId="9" hidden="1"/>
    <cellStyle name="Открывавшаяся гиперссылка" xfId="291" builtinId="9" hidden="1"/>
    <cellStyle name="Открывавшаяся гиперссылка" xfId="292" builtinId="9" hidden="1"/>
    <cellStyle name="Открывавшаяся гиперссылка" xfId="293" builtinId="9" hidden="1"/>
    <cellStyle name="Открывавшаяся гиперссылка" xfId="294" builtinId="9" hidden="1"/>
    <cellStyle name="Открывавшаяся гиперссылка" xfId="295" builtinId="9" hidden="1"/>
    <cellStyle name="Открывавшаяся гиперссылка" xfId="296" builtinId="9" hidden="1"/>
    <cellStyle name="Открывавшаяся гиперссылка" xfId="297" builtinId="9" hidden="1"/>
    <cellStyle name="Открывавшаяся гиперссылка" xfId="298" builtinId="9" hidden="1"/>
    <cellStyle name="Открывавшаяся гиперссылка" xfId="299" builtinId="9" hidden="1"/>
    <cellStyle name="Открывавшаяся гиперссылка" xfId="300" builtinId="9" hidden="1"/>
    <cellStyle name="Открывавшаяся гиперссылка" xfId="301" builtinId="9" hidden="1"/>
    <cellStyle name="Открывавшаяся гиперссылка" xfId="302" builtinId="9" hidden="1"/>
    <cellStyle name="Открывавшаяся гиперссылка" xfId="303" builtinId="9" hidden="1"/>
    <cellStyle name="Открывавшаяся гиперссылка" xfId="304" builtinId="9" hidden="1"/>
    <cellStyle name="Открывавшаяся гиперссылка" xfId="305" builtinId="9" hidden="1"/>
    <cellStyle name="Открывавшаяся гиперссылка" xfId="306" builtinId="9" hidden="1"/>
    <cellStyle name="Открывавшаяся гиперссылка" xfId="307" builtinId="9" hidden="1"/>
    <cellStyle name="Открывавшаяся гиперссылка" xfId="308" builtinId="9" hidden="1"/>
    <cellStyle name="Открывавшаяся гиперссылка" xfId="309" builtinId="9" hidden="1"/>
    <cellStyle name="Открывавшаяся гиперссылка" xfId="310" builtinId="9" hidden="1"/>
    <cellStyle name="Открывавшаяся гиперссылка" xfId="311" builtinId="9" hidden="1"/>
    <cellStyle name="Открывавшаяся гиперссылка" xfId="312" builtinId="9" hidden="1"/>
    <cellStyle name="Открывавшаяся гиперссылка" xfId="313" builtinId="9" hidden="1"/>
    <cellStyle name="Открывавшаяся гиперссылка" xfId="314" builtinId="9" hidden="1"/>
    <cellStyle name="Открывавшаяся гиперссылка" xfId="315" builtinId="9" hidden="1"/>
    <cellStyle name="Открывавшаяся гиперссылка" xfId="316" builtinId="9" hidden="1"/>
    <cellStyle name="Открывавшаяся гиперссылка" xfId="317" builtinId="9" hidden="1"/>
    <cellStyle name="Открывавшаяся гиперссылка" xfId="318" builtinId="9" hidden="1"/>
    <cellStyle name="Открывавшаяся гиперссылка" xfId="319" builtinId="9" hidden="1"/>
    <cellStyle name="Открывавшаяся гиперссылка" xfId="321" builtinId="9" hidden="1"/>
    <cellStyle name="Открывавшаяся гиперссылка" xfId="322" builtinId="9" hidden="1"/>
    <cellStyle name="Открывавшаяся гиперссылка" xfId="323" builtinId="9" hidden="1"/>
    <cellStyle name="Открывавшаяся гиперссылка" xfId="324" builtinId="9" hidden="1"/>
    <cellStyle name="Открывавшаяся гиперссылка" xfId="325" builtinId="9" hidden="1"/>
    <cellStyle name="Открывавшаяся гиперссылка" xfId="326" builtinId="9" hidden="1"/>
    <cellStyle name="Открывавшаяся гиперссылка" xfId="327" builtinId="9" hidden="1"/>
    <cellStyle name="Открывавшаяся гиперссылка" xfId="328" builtinId="9" hidden="1"/>
    <cellStyle name="Открывавшаяся гиперссылка" xfId="329" builtinId="9" hidden="1"/>
    <cellStyle name="Открывавшаяся гиперссылка" xfId="330" builtinId="9" hidden="1"/>
    <cellStyle name="Финансовый" xfId="245" builtinId="3"/>
  </cellStyles>
  <dxfs count="2">
    <dxf>
      <font>
        <color auto="1"/>
      </font>
      <fill>
        <patternFill patternType="solid">
          <fgColor indexed="64"/>
          <bgColor rgb="FFFABF8F"/>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eiti.org.ua/biblioteka/" TargetMode="External"/><Relationship Id="rId2" Type="http://schemas.openxmlformats.org/officeDocument/2006/relationships/hyperlink" Target="http://eiti.org.ua/biblioteka/" TargetMode="External"/><Relationship Id="rId1" Type="http://schemas.openxmlformats.org/officeDocument/2006/relationships/hyperlink" Target="http://eiti.org.ua/biblioteka/" TargetMode="External"/><Relationship Id="rId5" Type="http://schemas.openxmlformats.org/officeDocument/2006/relationships/printerSettings" Target="../printerSettings/printerSettings2.bin"/><Relationship Id="rId4" Type="http://schemas.openxmlformats.org/officeDocument/2006/relationships/hyperlink" Target="http://eiti.org.ua/bibliotek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geoinf.kiev.ua/specdozvoli/" TargetMode="External"/><Relationship Id="rId3" Type="http://schemas.openxmlformats.org/officeDocument/2006/relationships/hyperlink" Target="https://usr.minjust.gov.ua/ua/freesearch" TargetMode="External"/><Relationship Id="rId7" Type="http://schemas.openxmlformats.org/officeDocument/2006/relationships/hyperlink" Target="http://geoinf.kiev.ua/specdozvoli/" TargetMode="External"/><Relationship Id="rId2" Type="http://schemas.openxmlformats.org/officeDocument/2006/relationships/hyperlink" Target="http://www.ukrstat.gov.ua/druk/publicat/kat_u/2017/zb/06/Zb_ztutp2016pdf.zip" TargetMode="External"/><Relationship Id="rId1" Type="http://schemas.openxmlformats.org/officeDocument/2006/relationships/hyperlink" Target="http://ukrstat.org/uk/operativ/operativ2016/vvp/vvp_kv/vvp_kv_u/vvpf_kv2016u_n.htm" TargetMode="External"/><Relationship Id="rId6" Type="http://schemas.openxmlformats.org/officeDocument/2006/relationships/hyperlink" Target="http://www.treasury.gov.ua/main/uk/doccatalog/list?currDir=359194" TargetMode="External"/><Relationship Id="rId5" Type="http://schemas.openxmlformats.org/officeDocument/2006/relationships/hyperlink" Target="http://www.treasury.gov.ua/main/uk/doccatalog/list?currDir=359194" TargetMode="External"/><Relationship Id="rId4" Type="http://schemas.openxmlformats.org/officeDocument/2006/relationships/hyperlink" Target="http://www.pfu.gov.ua/informatsiya/byudzhet/arhiv-zvitnist-byudzhet/2016/vikonannya-byudzhetu-pensijnogo-fondu-u-2/"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48"/>
  <sheetViews>
    <sheetView showGridLines="0" workbookViewId="0">
      <selection activeCell="B21" sqref="B21"/>
    </sheetView>
  </sheetViews>
  <sheetFormatPr defaultColWidth="3.5" defaultRowHeight="24" customHeight="1"/>
  <cols>
    <col min="1" max="1" width="3.5" style="8"/>
    <col min="2" max="2" width="30.375" style="8" customWidth="1"/>
    <col min="3" max="3" width="37.875" style="8" customWidth="1"/>
    <col min="4" max="4" width="85.875" style="8" customWidth="1"/>
    <col min="5" max="16384" width="3.5" style="8"/>
  </cols>
  <sheetData>
    <row r="1" spans="2:4" ht="15.95" customHeight="1"/>
    <row r="2" spans="2:4" ht="20.25">
      <c r="B2" s="192" t="s">
        <v>209</v>
      </c>
      <c r="C2" s="188"/>
      <c r="D2" s="188"/>
    </row>
    <row r="3" spans="2:4" ht="15.95" customHeight="1">
      <c r="B3" s="170" t="s">
        <v>323</v>
      </c>
      <c r="C3" s="170"/>
      <c r="D3" s="170"/>
    </row>
    <row r="4" spans="2:4" ht="15.95" customHeight="1">
      <c r="B4" s="168"/>
      <c r="C4" s="169"/>
      <c r="D4" s="169"/>
    </row>
    <row r="5" spans="2:4" ht="15.95" customHeight="1">
      <c r="B5" s="169" t="s">
        <v>324</v>
      </c>
      <c r="C5" s="169"/>
      <c r="D5" s="169"/>
    </row>
    <row r="6" spans="2:4" ht="15.95" customHeight="1">
      <c r="B6" s="193" t="s">
        <v>325</v>
      </c>
      <c r="C6" s="193"/>
      <c r="D6" s="193"/>
    </row>
    <row r="7" spans="2:4" ht="15.95" customHeight="1">
      <c r="B7" s="193"/>
      <c r="C7" s="193"/>
      <c r="D7" s="193"/>
    </row>
    <row r="8" spans="2:4" ht="15.95" customHeight="1">
      <c r="B8" s="187"/>
      <c r="C8" s="188"/>
      <c r="D8" s="188"/>
    </row>
    <row r="9" spans="2:4" ht="15.95" customHeight="1">
      <c r="B9" s="187" t="s">
        <v>327</v>
      </c>
      <c r="C9" s="188"/>
      <c r="D9" s="188"/>
    </row>
    <row r="10" spans="2:4" ht="15.95" customHeight="1">
      <c r="B10" s="187" t="s">
        <v>106</v>
      </c>
      <c r="C10" s="188"/>
      <c r="D10" s="188"/>
    </row>
    <row r="11" spans="2:4" ht="15.95" customHeight="1">
      <c r="B11" s="187"/>
      <c r="C11" s="188"/>
      <c r="D11" s="188"/>
    </row>
    <row r="12" spans="2:4" ht="15.95" customHeight="1">
      <c r="B12" s="187" t="s">
        <v>107</v>
      </c>
      <c r="C12" s="188"/>
      <c r="D12" s="188"/>
    </row>
    <row r="13" spans="2:4" ht="15.95" customHeight="1">
      <c r="B13" s="187" t="s">
        <v>208</v>
      </c>
      <c r="C13" s="188"/>
      <c r="D13" s="188"/>
    </row>
    <row r="14" spans="2:4" ht="15.95" customHeight="1">
      <c r="B14" s="187" t="s">
        <v>96</v>
      </c>
      <c r="C14" s="188"/>
      <c r="D14" s="188"/>
    </row>
    <row r="15" spans="2:4" ht="15.95" customHeight="1">
      <c r="B15" s="187" t="s">
        <v>326</v>
      </c>
      <c r="C15" s="188"/>
      <c r="D15" s="188"/>
    </row>
    <row r="16" spans="2:4" ht="15.95" customHeight="1">
      <c r="B16" s="187"/>
      <c r="C16" s="188"/>
      <c r="D16" s="188"/>
    </row>
    <row r="17" spans="2:4" ht="15.95" customHeight="1">
      <c r="B17" s="190" t="s">
        <v>97</v>
      </c>
      <c r="C17" s="191"/>
      <c r="D17" s="173"/>
    </row>
    <row r="18" spans="2:4" ht="15.95" customHeight="1">
      <c r="B18" s="189" t="s">
        <v>98</v>
      </c>
      <c r="C18" s="188"/>
      <c r="D18" s="173"/>
    </row>
    <row r="19" spans="2:4" ht="15.95" customHeight="1">
      <c r="B19" s="172"/>
      <c r="C19" s="172"/>
      <c r="D19" s="172"/>
    </row>
    <row r="20" spans="2:4" ht="15.95" customHeight="1">
      <c r="B20" s="171"/>
      <c r="C20" s="171"/>
      <c r="D20" s="171"/>
    </row>
    <row r="21" spans="2:4" ht="15.95" customHeight="1">
      <c r="B21" s="171" t="s">
        <v>262</v>
      </c>
      <c r="C21" s="171"/>
      <c r="D21" s="41" t="s">
        <v>291</v>
      </c>
    </row>
    <row r="22" spans="2:4" ht="15.95" customHeight="1">
      <c r="B22" s="9"/>
      <c r="C22" s="9"/>
      <c r="D22" s="9"/>
    </row>
    <row r="23" spans="2:4" ht="15.95" customHeight="1">
      <c r="B23" s="9"/>
      <c r="C23" s="9"/>
    </row>
    <row r="24" spans="2:4" ht="15.95" customHeight="1"/>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row r="47" ht="12.75"/>
    <row r="48" ht="12.75"/>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E42"/>
  <sheetViews>
    <sheetView showGridLines="0" tabSelected="1" zoomScale="80" zoomScaleNormal="80" workbookViewId="0">
      <selection activeCell="D24" sqref="D24"/>
    </sheetView>
  </sheetViews>
  <sheetFormatPr defaultColWidth="3.5" defaultRowHeight="24" customHeight="1"/>
  <cols>
    <col min="1" max="1" width="3.5" style="46"/>
    <col min="2" max="2" width="53.375" style="46" customWidth="1"/>
    <col min="3" max="3" width="27" style="46" customWidth="1"/>
    <col min="4" max="4" width="34.375" style="46" customWidth="1"/>
    <col min="5" max="5" width="38.375" style="46" customWidth="1"/>
    <col min="6" max="16384" width="3.5" style="46"/>
  </cols>
  <sheetData>
    <row r="1" spans="2:5" ht="15.95" customHeight="1"/>
    <row r="2" spans="2:5" ht="24.95" customHeight="1">
      <c r="B2" s="47" t="s">
        <v>207</v>
      </c>
    </row>
    <row r="3" spans="2:5" ht="15.95" customHeight="1">
      <c r="B3" s="48" t="s">
        <v>108</v>
      </c>
    </row>
    <row r="4" spans="2:5" ht="15.95" customHeight="1" thickBot="1">
      <c r="D4" s="10" t="s">
        <v>90</v>
      </c>
      <c r="E4" s="10" t="s">
        <v>258</v>
      </c>
    </row>
    <row r="5" spans="2:5" ht="15.95" customHeight="1">
      <c r="B5" s="49" t="s">
        <v>100</v>
      </c>
      <c r="C5" s="49"/>
      <c r="D5" s="116" t="s">
        <v>328</v>
      </c>
      <c r="E5" s="40"/>
    </row>
    <row r="6" spans="2:5" ht="15.95" customHeight="1">
      <c r="B6" s="50" t="s">
        <v>101</v>
      </c>
      <c r="C6" s="49" t="s">
        <v>81</v>
      </c>
      <c r="D6" s="117">
        <v>42370</v>
      </c>
      <c r="E6" s="40"/>
    </row>
    <row r="7" spans="2:5" ht="15.95" customHeight="1">
      <c r="B7" s="51"/>
      <c r="C7" s="49" t="s">
        <v>82</v>
      </c>
      <c r="D7" s="117">
        <v>42735</v>
      </c>
      <c r="E7" s="40"/>
    </row>
    <row r="8" spans="2:5" ht="15.95" customHeight="1">
      <c r="B8" s="49" t="s">
        <v>102</v>
      </c>
      <c r="C8" s="52"/>
      <c r="D8" s="118" t="s">
        <v>329</v>
      </c>
      <c r="E8" s="40"/>
    </row>
    <row r="9" spans="2:5" ht="15.95" customHeight="1">
      <c r="B9" s="49" t="s">
        <v>103</v>
      </c>
      <c r="C9" s="49"/>
      <c r="D9" s="117">
        <v>43241</v>
      </c>
      <c r="E9" s="40"/>
    </row>
    <row r="10" spans="2:5" ht="15.95" customHeight="1">
      <c r="B10" s="50" t="s">
        <v>104</v>
      </c>
      <c r="C10" s="49" t="s">
        <v>83</v>
      </c>
      <c r="D10" s="118" t="s">
        <v>330</v>
      </c>
      <c r="E10" s="40"/>
    </row>
    <row r="11" spans="2:5" ht="15.95" customHeight="1">
      <c r="B11" s="53" t="s">
        <v>93</v>
      </c>
      <c r="C11" s="49" t="s">
        <v>84</v>
      </c>
      <c r="D11" s="118" t="s">
        <v>330</v>
      </c>
      <c r="E11" s="40"/>
    </row>
    <row r="12" spans="2:5" ht="15.95" customHeight="1">
      <c r="B12" s="54"/>
      <c r="C12" s="49" t="s">
        <v>484</v>
      </c>
      <c r="D12" s="118" t="s">
        <v>330</v>
      </c>
      <c r="E12" s="40"/>
    </row>
    <row r="13" spans="2:5" ht="15.95" customHeight="1">
      <c r="B13" s="54"/>
      <c r="C13" s="50" t="s">
        <v>485</v>
      </c>
      <c r="D13" s="118" t="s">
        <v>330</v>
      </c>
      <c r="E13" s="40"/>
    </row>
    <row r="14" spans="2:5" ht="15.95" customHeight="1">
      <c r="B14" s="54"/>
      <c r="C14" s="50" t="s">
        <v>486</v>
      </c>
      <c r="D14" s="118" t="s">
        <v>330</v>
      </c>
      <c r="E14" s="40"/>
    </row>
    <row r="15" spans="2:5" ht="15.95" customHeight="1">
      <c r="B15" s="54"/>
      <c r="C15" s="50" t="s">
        <v>487</v>
      </c>
      <c r="D15" s="118" t="s">
        <v>330</v>
      </c>
      <c r="E15" s="40"/>
    </row>
    <row r="16" spans="2:5" ht="15.95" customHeight="1">
      <c r="B16" s="54"/>
      <c r="C16" s="50" t="s">
        <v>488</v>
      </c>
      <c r="D16" s="118" t="s">
        <v>330</v>
      </c>
      <c r="E16" s="40"/>
    </row>
    <row r="17" spans="2:5" ht="15.95" customHeight="1">
      <c r="B17" s="54"/>
      <c r="C17" s="50" t="s">
        <v>489</v>
      </c>
      <c r="D17" s="118" t="s">
        <v>330</v>
      </c>
      <c r="E17" s="40"/>
    </row>
    <row r="18" spans="2:5" ht="15.95" customHeight="1">
      <c r="B18" s="54"/>
      <c r="C18" s="50" t="s">
        <v>490</v>
      </c>
      <c r="D18" s="118" t="s">
        <v>330</v>
      </c>
      <c r="E18" s="40"/>
    </row>
    <row r="19" spans="2:5" ht="15.95" customHeight="1">
      <c r="B19" s="50" t="s">
        <v>105</v>
      </c>
      <c r="C19" s="50" t="s">
        <v>94</v>
      </c>
      <c r="D19" s="230" t="s">
        <v>521</v>
      </c>
      <c r="E19" s="40"/>
    </row>
    <row r="20" spans="2:5" ht="15.95" customHeight="1">
      <c r="B20" s="53" t="s">
        <v>95</v>
      </c>
      <c r="C20" s="49" t="s">
        <v>266</v>
      </c>
      <c r="D20" s="230" t="s">
        <v>521</v>
      </c>
      <c r="E20" s="40"/>
    </row>
    <row r="21" spans="2:5" ht="15.95" customHeight="1">
      <c r="B21" s="53"/>
      <c r="C21" s="49" t="s">
        <v>302</v>
      </c>
      <c r="D21" s="230" t="s">
        <v>521</v>
      </c>
      <c r="E21" s="40"/>
    </row>
    <row r="22" spans="2:5" ht="15.95" customHeight="1">
      <c r="C22" s="52" t="s">
        <v>86</v>
      </c>
      <c r="D22" s="119" t="s">
        <v>521</v>
      </c>
      <c r="E22" s="40"/>
    </row>
    <row r="23" spans="2:5" ht="15.95" customHeight="1">
      <c r="B23" s="49" t="s">
        <v>112</v>
      </c>
      <c r="C23" s="49"/>
      <c r="D23" s="120">
        <v>1</v>
      </c>
      <c r="E23" s="40" t="s">
        <v>384</v>
      </c>
    </row>
    <row r="24" spans="2:5" ht="53.45" customHeight="1">
      <c r="B24" s="49" t="s">
        <v>113</v>
      </c>
      <c r="C24" s="49"/>
      <c r="D24" s="120">
        <v>45</v>
      </c>
      <c r="E24" s="40" t="s">
        <v>491</v>
      </c>
    </row>
    <row r="25" spans="2:5" ht="15.95" customHeight="1">
      <c r="B25" s="50" t="s">
        <v>116</v>
      </c>
      <c r="C25" s="49" t="s">
        <v>210</v>
      </c>
      <c r="D25" s="121" t="s">
        <v>331</v>
      </c>
      <c r="E25" s="40"/>
    </row>
    <row r="26" spans="2:5" ht="15.95" customHeight="1">
      <c r="B26" s="51"/>
      <c r="C26" s="49" t="s">
        <v>288</v>
      </c>
      <c r="D26" s="175">
        <v>25.55</v>
      </c>
      <c r="E26" s="40"/>
    </row>
    <row r="27" spans="2:5" ht="15.95" customHeight="1">
      <c r="B27" s="50" t="s">
        <v>294</v>
      </c>
      <c r="C27" s="49" t="s">
        <v>88</v>
      </c>
      <c r="D27" s="118" t="s">
        <v>330</v>
      </c>
      <c r="E27" s="40"/>
    </row>
    <row r="28" spans="2:5" ht="15.95" customHeight="1">
      <c r="B28" s="53" t="s">
        <v>260</v>
      </c>
      <c r="C28" s="49" t="s">
        <v>89</v>
      </c>
      <c r="D28" s="118" t="s">
        <v>330</v>
      </c>
      <c r="E28" s="40"/>
    </row>
    <row r="29" spans="2:5" ht="15.95" customHeight="1">
      <c r="B29" s="54"/>
      <c r="C29" s="50" t="s">
        <v>99</v>
      </c>
      <c r="D29" s="118" t="s">
        <v>332</v>
      </c>
      <c r="E29" s="40"/>
    </row>
    <row r="30" spans="2:5" ht="15.95" customHeight="1">
      <c r="B30" s="50" t="s">
        <v>219</v>
      </c>
      <c r="C30" s="49" t="s">
        <v>216</v>
      </c>
      <c r="D30" s="122" t="s">
        <v>333</v>
      </c>
      <c r="E30" s="40"/>
    </row>
    <row r="31" spans="2:5" ht="15.95" customHeight="1">
      <c r="B31" s="54"/>
      <c r="C31" s="49" t="s">
        <v>218</v>
      </c>
      <c r="D31" s="123" t="s">
        <v>334</v>
      </c>
      <c r="E31" s="40"/>
    </row>
    <row r="32" spans="2:5" ht="15.95" customHeight="1" thickBot="1">
      <c r="B32" s="52"/>
      <c r="C32" s="49" t="s">
        <v>217</v>
      </c>
      <c r="D32" s="124" t="s">
        <v>335</v>
      </c>
      <c r="E32" s="40"/>
    </row>
    <row r="33" spans="2:4" ht="15.95" customHeight="1">
      <c r="B33" s="54"/>
      <c r="C33" s="54"/>
      <c r="D33" s="55"/>
    </row>
    <row r="34" spans="2:4" ht="15.95" customHeight="1">
      <c r="B34" s="54"/>
      <c r="C34" s="54"/>
      <c r="D34" s="55"/>
    </row>
    <row r="35" spans="2:4" ht="15.95" customHeight="1"/>
    <row r="36" spans="2:4" ht="15.95" customHeight="1"/>
    <row r="37" spans="2:4" ht="15.95" customHeight="1"/>
    <row r="38" spans="2:4" ht="15.95" customHeight="1"/>
    <row r="39" spans="2:4" ht="15.95" customHeight="1"/>
    <row r="40" spans="2:4" ht="15.95" customHeight="1"/>
    <row r="41" spans="2:4" ht="15.95" customHeight="1"/>
    <row r="42" spans="2:4" ht="15.95" customHeight="1"/>
  </sheetData>
  <dataValidations xWindow="955" yWindow="668" count="13">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5">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6">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formula1>36161</formula1>
      <formula2>47848</formula2>
    </dataValidation>
    <dataValidation allowBlank="1" showInputMessage="1" promptTitle="Country Name" prompt="Please insert name of country here. Only text" sqref="D5"/>
    <dataValidation allowBlank="1" showInputMessage="1" showErrorMessage="1" promptTitle="Company name" prompt="Insert name of the Independent Administrator's company, hired to produce the EITI report" sqref="D8"/>
    <dataValidation allowBlank="1" showInputMessage="1" showErrorMessage="1" promptTitle="EITI Report URL" prompt="Please insert direct URL to EITI Report (or report folder) on National EITI website." sqref="D19"/>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20"/>
    <dataValidation allowBlank="1" showInputMessage="1" showErrorMessage="1" promptTitle="Additional relevant files" prompt="If several files relevant to the report exist, please indicate as such here. If several, please copy this into several rows." sqref="D22"/>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23">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24">
      <formula1>0</formula1>
      <formula2>9999999999999990000</formula2>
    </dataValidation>
    <dataValidation allowBlank="1" showInputMessage="1" showErrorMessage="1" promptTitle="Open data policy" prompt="Please insert direct URL to Open data policy on National EITI website." sqref="D21"/>
    <dataValidation type="list" showInputMessage="1" showErrorMessage="1" errorTitle="Invalid entry" error="_x000a_Please choose among the following:_x000a__x000a_Yes_x000a_No_x000a_Not applicable" promptTitle="Choose among the following" prompt="_x000a_Yes_x000a_No_x000a_Not applicable" sqref="D10:D18 D27:D29">
      <formula1>"Yes,No,Not applicable,&lt;choose option&gt;"</formula1>
    </dataValidation>
    <dataValidation type="list" showDropDown="1" showInputMessage="1" showErrorMessage="1" errorTitle="Please do not edit these cells" error="Please do not edit these cells" sqref="C1:C11 C19:C21 C23:C34 D33:E35 D1:E4 A1:B34">
      <formula1>"#ERROR!"</formula1>
    </dataValidation>
  </dataValidations>
  <hyperlinks>
    <hyperlink ref="D19" r:id="rId1"/>
    <hyperlink ref="D20" r:id="rId2"/>
    <hyperlink ref="D21" r:id="rId3"/>
    <hyperlink ref="D22" r:id="rId4"/>
  </hyperlinks>
  <pageMargins left="0.75" right="0.75" top="1" bottom="1" header="0.5" footer="0.5"/>
  <pageSetup paperSize="9" scale="66" orientation="landscape" horizontalDpi="2400" verticalDpi="24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H69"/>
  <sheetViews>
    <sheetView showGridLines="0" topLeftCell="A31" zoomScale="80" zoomScaleNormal="80" workbookViewId="0">
      <selection activeCell="G22" sqref="G22"/>
    </sheetView>
  </sheetViews>
  <sheetFormatPr defaultColWidth="3.5" defaultRowHeight="24" customHeight="1"/>
  <cols>
    <col min="1" max="1" width="3.5" style="46"/>
    <col min="2" max="2" width="49" style="46" customWidth="1"/>
    <col min="3" max="3" width="50.25" style="46" customWidth="1"/>
    <col min="4" max="4" width="26.25" style="46" customWidth="1"/>
    <col min="5" max="5" width="15.125" style="46" bestFit="1" customWidth="1"/>
    <col min="6" max="6" width="32.875" style="46" bestFit="1" customWidth="1"/>
    <col min="7" max="7" width="60.125" style="46" customWidth="1"/>
    <col min="8" max="8" width="46.5" style="46" customWidth="1"/>
    <col min="9" max="16384" width="3.5" style="46"/>
  </cols>
  <sheetData>
    <row r="1" spans="2:8" ht="15.95" customHeight="1"/>
    <row r="2" spans="2:8" ht="24.95" customHeight="1">
      <c r="B2" s="47" t="s">
        <v>91</v>
      </c>
      <c r="C2" s="7"/>
      <c r="E2" s="10"/>
    </row>
    <row r="3" spans="2:8" ht="15.95" customHeight="1">
      <c r="B3" s="56"/>
      <c r="E3" s="10"/>
    </row>
    <row r="4" spans="2:8" ht="15" customHeight="1" thickBot="1">
      <c r="D4" s="10" t="s">
        <v>90</v>
      </c>
      <c r="E4" s="10" t="s">
        <v>220</v>
      </c>
      <c r="F4" s="11" t="s">
        <v>259</v>
      </c>
      <c r="G4" s="10" t="s">
        <v>258</v>
      </c>
      <c r="H4" s="38"/>
    </row>
    <row r="5" spans="2:8" ht="102">
      <c r="B5" s="50" t="s">
        <v>309</v>
      </c>
      <c r="C5" s="49" t="s">
        <v>272</v>
      </c>
      <c r="D5" s="114">
        <f>131650/'1. About'!D26*1000000</f>
        <v>5152641878.6692753</v>
      </c>
      <c r="E5" s="140" t="s">
        <v>280</v>
      </c>
      <c r="F5" s="57" t="s">
        <v>337</v>
      </c>
      <c r="G5" s="40" t="s">
        <v>492</v>
      </c>
    </row>
    <row r="6" spans="2:8" ht="34.9" customHeight="1">
      <c r="B6" s="58" t="s">
        <v>221</v>
      </c>
      <c r="C6" s="49" t="s">
        <v>269</v>
      </c>
      <c r="D6" s="115">
        <f>2385367/'1. About'!D26*1000000</f>
        <v>93360743639.921722</v>
      </c>
      <c r="E6" s="141" t="s">
        <v>280</v>
      </c>
      <c r="F6" s="176" t="s">
        <v>336</v>
      </c>
      <c r="G6" s="40"/>
    </row>
    <row r="7" spans="2:8" ht="89.25">
      <c r="C7" s="60" t="s">
        <v>270</v>
      </c>
      <c r="D7" s="115">
        <f>104963464.54107/'1. About'!D26*1000</f>
        <v>4108159081.8422699</v>
      </c>
      <c r="E7" s="141" t="s">
        <v>280</v>
      </c>
      <c r="F7" s="59" t="s">
        <v>338</v>
      </c>
      <c r="G7" s="40" t="s">
        <v>493</v>
      </c>
    </row>
    <row r="8" spans="2:8" ht="102" customHeight="1">
      <c r="B8" s="54"/>
      <c r="C8" s="49" t="s">
        <v>271</v>
      </c>
      <c r="D8" s="115">
        <f>890007515.25202/'1. About'!D26*1000</f>
        <v>34833953630.216049</v>
      </c>
      <c r="E8" s="141" t="s">
        <v>280</v>
      </c>
      <c r="F8" s="176" t="s">
        <v>495</v>
      </c>
      <c r="G8" s="40" t="s">
        <v>494</v>
      </c>
    </row>
    <row r="9" spans="2:8" ht="102">
      <c r="B9" s="54"/>
      <c r="C9" s="49" t="s">
        <v>273</v>
      </c>
      <c r="D9" s="115">
        <f>2129.25421568*1000000</f>
        <v>2129254215.6800001</v>
      </c>
      <c r="E9" s="141" t="s">
        <v>280</v>
      </c>
      <c r="F9" s="59" t="s">
        <v>340</v>
      </c>
      <c r="G9" s="40" t="s">
        <v>496</v>
      </c>
    </row>
    <row r="10" spans="2:8" ht="25.5">
      <c r="B10" s="54"/>
      <c r="C10" s="49" t="s">
        <v>274</v>
      </c>
      <c r="D10" s="115">
        <f>45112.7*1000000</f>
        <v>45112700000</v>
      </c>
      <c r="E10" s="141" t="s">
        <v>280</v>
      </c>
      <c r="F10" s="176" t="s">
        <v>339</v>
      </c>
      <c r="G10" s="40"/>
    </row>
    <row r="11" spans="2:8" ht="15.95" customHeight="1">
      <c r="B11" s="50" t="s">
        <v>310</v>
      </c>
      <c r="C11" s="49" t="s">
        <v>222</v>
      </c>
      <c r="D11" s="115">
        <f>1619*1000+645*1000</f>
        <v>2264000</v>
      </c>
      <c r="E11" s="158" t="s">
        <v>299</v>
      </c>
      <c r="F11" s="59" t="s">
        <v>369</v>
      </c>
      <c r="G11" s="40"/>
    </row>
    <row r="12" spans="2:8" ht="30" customHeight="1">
      <c r="B12" s="58" t="s">
        <v>221</v>
      </c>
      <c r="C12" s="49" t="s">
        <v>296</v>
      </c>
      <c r="D12" s="115" t="s">
        <v>497</v>
      </c>
      <c r="E12" s="141" t="s">
        <v>280</v>
      </c>
      <c r="F12" s="59" t="s">
        <v>337</v>
      </c>
      <c r="G12" s="40" t="s">
        <v>501</v>
      </c>
    </row>
    <row r="13" spans="2:8" ht="15.95" customHeight="1">
      <c r="B13" s="61"/>
      <c r="C13" s="49" t="s">
        <v>223</v>
      </c>
      <c r="D13" s="115">
        <f>20037*1000000</f>
        <v>20037000000</v>
      </c>
      <c r="E13" s="158" t="s">
        <v>282</v>
      </c>
      <c r="F13" s="59" t="s">
        <v>369</v>
      </c>
      <c r="G13" s="40"/>
    </row>
    <row r="14" spans="2:8" ht="30" customHeight="1">
      <c r="B14" s="61"/>
      <c r="C14" s="49" t="s">
        <v>297</v>
      </c>
      <c r="D14" s="115" t="s">
        <v>497</v>
      </c>
      <c r="E14" s="141" t="s">
        <v>280</v>
      </c>
      <c r="F14" s="59" t="s">
        <v>337</v>
      </c>
      <c r="G14" s="40" t="s">
        <v>500</v>
      </c>
    </row>
    <row r="15" spans="2:8" ht="15.95" customHeight="1">
      <c r="B15"/>
      <c r="C15" s="49" t="s">
        <v>295</v>
      </c>
      <c r="D15" s="115">
        <f>43177*1000</f>
        <v>43177000</v>
      </c>
      <c r="E15" s="158" t="s">
        <v>299</v>
      </c>
      <c r="F15" s="59" t="s">
        <v>370</v>
      </c>
      <c r="G15" s="40"/>
    </row>
    <row r="16" spans="2:8" ht="15.95" customHeight="1">
      <c r="B16"/>
      <c r="C16" s="49" t="s">
        <v>298</v>
      </c>
      <c r="D16" s="115">
        <f>1000000*61640/'1. About'!D26</f>
        <v>2412524461.8395305</v>
      </c>
      <c r="E16" s="141" t="s">
        <v>280</v>
      </c>
      <c r="F16" s="59" t="s">
        <v>337</v>
      </c>
      <c r="G16" s="40" t="s">
        <v>498</v>
      </c>
    </row>
    <row r="17" spans="2:7" ht="15.95" customHeight="1">
      <c r="B17" s="61"/>
      <c r="C17" s="49" t="s">
        <v>341</v>
      </c>
      <c r="D17" s="115">
        <f>164*1000000</f>
        <v>164000000</v>
      </c>
      <c r="E17" s="158" t="s">
        <v>299</v>
      </c>
      <c r="F17" s="59" t="s">
        <v>371</v>
      </c>
      <c r="G17" s="40"/>
    </row>
    <row r="18" spans="2:7" ht="51">
      <c r="B18" s="61"/>
      <c r="C18" s="49" t="s">
        <v>342</v>
      </c>
      <c r="D18" s="115" t="s">
        <v>497</v>
      </c>
      <c r="E18" s="141" t="s">
        <v>280</v>
      </c>
      <c r="F18" s="59" t="s">
        <v>371</v>
      </c>
      <c r="G18" s="40" t="s">
        <v>499</v>
      </c>
    </row>
    <row r="19" spans="2:7" ht="25.5">
      <c r="B19" s="61"/>
      <c r="C19" s="49" t="s">
        <v>343</v>
      </c>
      <c r="D19" s="115">
        <f>440*1000</f>
        <v>440000</v>
      </c>
      <c r="E19" s="158" t="s">
        <v>299</v>
      </c>
      <c r="F19" s="59" t="s">
        <v>372</v>
      </c>
      <c r="G19" s="40" t="s">
        <v>345</v>
      </c>
    </row>
    <row r="20" spans="2:7" ht="51">
      <c r="B20" s="61"/>
      <c r="C20" s="49" t="s">
        <v>344</v>
      </c>
      <c r="D20" s="115" t="s">
        <v>497</v>
      </c>
      <c r="E20" s="141" t="s">
        <v>280</v>
      </c>
      <c r="F20" s="59" t="s">
        <v>372</v>
      </c>
      <c r="G20" s="40" t="s">
        <v>502</v>
      </c>
    </row>
    <row r="21" spans="2:7" ht="12.75">
      <c r="B21" s="61"/>
      <c r="C21" s="49" t="s">
        <v>346</v>
      </c>
      <c r="D21" s="115">
        <f>2874.1*1000</f>
        <v>2874100</v>
      </c>
      <c r="E21" s="174" t="s">
        <v>299</v>
      </c>
      <c r="F21" s="59" t="s">
        <v>373</v>
      </c>
      <c r="G21" s="40"/>
    </row>
    <row r="22" spans="2:7" ht="51">
      <c r="B22" s="61"/>
      <c r="C22" s="49" t="s">
        <v>346</v>
      </c>
      <c r="D22" s="115" t="s">
        <v>497</v>
      </c>
      <c r="E22" s="141" t="s">
        <v>280</v>
      </c>
      <c r="F22" s="59" t="s">
        <v>373</v>
      </c>
      <c r="G22" s="40" t="s">
        <v>503</v>
      </c>
    </row>
    <row r="23" spans="2:7" ht="12.75">
      <c r="B23" s="61"/>
      <c r="C23" s="49" t="s">
        <v>347</v>
      </c>
      <c r="D23" s="115">
        <f>5414*1000</f>
        <v>5414000</v>
      </c>
      <c r="E23" s="174" t="s">
        <v>299</v>
      </c>
      <c r="F23" s="59" t="s">
        <v>374</v>
      </c>
      <c r="G23" s="40"/>
    </row>
    <row r="24" spans="2:7" ht="51">
      <c r="B24" s="61"/>
      <c r="C24" s="49" t="s">
        <v>348</v>
      </c>
      <c r="D24" s="115" t="s">
        <v>497</v>
      </c>
      <c r="E24" s="141" t="s">
        <v>280</v>
      </c>
      <c r="F24" s="59" t="s">
        <v>374</v>
      </c>
      <c r="G24" s="40" t="s">
        <v>504</v>
      </c>
    </row>
    <row r="25" spans="2:7" ht="12.75">
      <c r="B25" s="61"/>
      <c r="C25" s="49" t="s">
        <v>349</v>
      </c>
      <c r="D25" s="115">
        <f>40.2*1000</f>
        <v>40200</v>
      </c>
      <c r="E25" s="174" t="s">
        <v>299</v>
      </c>
      <c r="F25" s="59" t="s">
        <v>375</v>
      </c>
      <c r="G25" s="40"/>
    </row>
    <row r="26" spans="2:7" ht="51">
      <c r="B26" s="61"/>
      <c r="C26" s="49" t="s">
        <v>350</v>
      </c>
      <c r="D26" s="115" t="s">
        <v>497</v>
      </c>
      <c r="E26" s="141" t="s">
        <v>280</v>
      </c>
      <c r="F26" s="59" t="s">
        <v>375</v>
      </c>
      <c r="G26" s="40" t="s">
        <v>505</v>
      </c>
    </row>
    <row r="27" spans="2:7" ht="12.75">
      <c r="B27" s="61"/>
      <c r="C27" s="49" t="s">
        <v>351</v>
      </c>
      <c r="D27" s="115">
        <f>961.9*1000</f>
        <v>961900</v>
      </c>
      <c r="E27" s="174" t="s">
        <v>299</v>
      </c>
      <c r="F27" s="59" t="s">
        <v>376</v>
      </c>
      <c r="G27" s="40"/>
    </row>
    <row r="28" spans="2:7" ht="51">
      <c r="B28" s="61"/>
      <c r="C28" s="49" t="s">
        <v>352</v>
      </c>
      <c r="D28" s="115" t="s">
        <v>497</v>
      </c>
      <c r="E28" s="141" t="s">
        <v>280</v>
      </c>
      <c r="F28" s="59" t="s">
        <v>376</v>
      </c>
      <c r="G28" s="40" t="s">
        <v>506</v>
      </c>
    </row>
    <row r="29" spans="2:7" ht="15.95" customHeight="1">
      <c r="B29" s="50" t="s">
        <v>311</v>
      </c>
      <c r="C29" s="49" t="s">
        <v>222</v>
      </c>
      <c r="D29" s="115">
        <v>0</v>
      </c>
      <c r="E29" s="158" t="s">
        <v>299</v>
      </c>
      <c r="F29" s="59" t="s">
        <v>377</v>
      </c>
      <c r="G29" s="40"/>
    </row>
    <row r="30" spans="2:7" ht="15.95" customHeight="1">
      <c r="B30" s="58" t="s">
        <v>221</v>
      </c>
      <c r="C30" s="49" t="s">
        <v>296</v>
      </c>
      <c r="D30" s="115">
        <v>0</v>
      </c>
      <c r="E30" s="141" t="s">
        <v>280</v>
      </c>
      <c r="F30" s="59" t="s">
        <v>377</v>
      </c>
      <c r="G30" s="40"/>
    </row>
    <row r="31" spans="2:7" ht="15.95" customHeight="1">
      <c r="B31" s="61"/>
      <c r="C31" s="49" t="s">
        <v>223</v>
      </c>
      <c r="D31" s="115">
        <v>0</v>
      </c>
      <c r="E31" s="158" t="s">
        <v>283</v>
      </c>
      <c r="F31" s="59" t="s">
        <v>377</v>
      </c>
      <c r="G31" s="40"/>
    </row>
    <row r="32" spans="2:7" ht="15.95" customHeight="1">
      <c r="B32" s="61"/>
      <c r="C32" s="49" t="s">
        <v>297</v>
      </c>
      <c r="D32" s="115">
        <v>0</v>
      </c>
      <c r="E32" s="141" t="s">
        <v>280</v>
      </c>
      <c r="F32" s="59" t="s">
        <v>377</v>
      </c>
      <c r="G32" s="40"/>
    </row>
    <row r="33" spans="2:7" ht="15.95" customHeight="1">
      <c r="B33"/>
      <c r="C33" s="49" t="s">
        <v>295</v>
      </c>
      <c r="D33" s="115">
        <f>520.5846795*1000</f>
        <v>520584.67949999997</v>
      </c>
      <c r="E33" s="158" t="s">
        <v>299</v>
      </c>
      <c r="F33" s="59" t="s">
        <v>378</v>
      </c>
      <c r="G33" s="40"/>
    </row>
    <row r="34" spans="2:7" ht="15.95" customHeight="1">
      <c r="B34"/>
      <c r="C34" s="49" t="s">
        <v>298</v>
      </c>
      <c r="D34" s="115">
        <f>44.76099106*1000000</f>
        <v>44760991.060000002</v>
      </c>
      <c r="E34" s="141" t="s">
        <v>280</v>
      </c>
      <c r="F34" s="59" t="s">
        <v>378</v>
      </c>
      <c r="G34" s="40"/>
    </row>
    <row r="35" spans="2:7" ht="15.95" customHeight="1">
      <c r="B35" s="61"/>
      <c r="C35" s="181" t="s">
        <v>341</v>
      </c>
      <c r="D35" s="115">
        <f>15111.68084276*1000+24091.62005726*1000</f>
        <v>39203300.900020003</v>
      </c>
      <c r="E35" s="174" t="s">
        <v>299</v>
      </c>
      <c r="F35" s="59" t="s">
        <v>379</v>
      </c>
      <c r="G35" s="40" t="s">
        <v>353</v>
      </c>
    </row>
    <row r="36" spans="2:7" ht="15.95" customHeight="1">
      <c r="B36" s="61"/>
      <c r="C36" s="181" t="s">
        <v>342</v>
      </c>
      <c r="D36" s="115">
        <f>890.75159941*1000000+936.44904056*1000000</f>
        <v>1827200639.97</v>
      </c>
      <c r="E36" s="141" t="s">
        <v>280</v>
      </c>
      <c r="F36" s="59" t="s">
        <v>379</v>
      </c>
      <c r="G36" s="40" t="s">
        <v>353</v>
      </c>
    </row>
    <row r="37" spans="2:7" ht="25.5">
      <c r="B37" s="61"/>
      <c r="C37" s="181" t="s">
        <v>343</v>
      </c>
      <c r="D37" s="115">
        <f>463.385562*1000</f>
        <v>463385.56199999998</v>
      </c>
      <c r="E37" s="177" t="s">
        <v>299</v>
      </c>
      <c r="F37" s="59" t="s">
        <v>380</v>
      </c>
      <c r="G37" s="40" t="s">
        <v>345</v>
      </c>
    </row>
    <row r="38" spans="2:7" ht="15.95" customHeight="1">
      <c r="B38" s="61"/>
      <c r="C38" s="181" t="s">
        <v>344</v>
      </c>
      <c r="D38" s="115">
        <f>84.36007319*1000000</f>
        <v>84360073.189999998</v>
      </c>
      <c r="E38" s="141" t="s">
        <v>280</v>
      </c>
      <c r="F38" s="59" t="s">
        <v>380</v>
      </c>
      <c r="G38" s="40"/>
    </row>
    <row r="39" spans="2:7" ht="12.75">
      <c r="B39" s="61"/>
      <c r="C39" s="181" t="s">
        <v>346</v>
      </c>
      <c r="D39" s="115">
        <f>61.03725*1000</f>
        <v>61037.25</v>
      </c>
      <c r="E39" s="177" t="s">
        <v>299</v>
      </c>
      <c r="F39" s="59" t="s">
        <v>381</v>
      </c>
      <c r="G39" s="40"/>
    </row>
    <row r="40" spans="2:7" ht="15.95" customHeight="1">
      <c r="B40" s="61"/>
      <c r="C40" s="181" t="s">
        <v>346</v>
      </c>
      <c r="D40" s="115">
        <f>2.80458061*1000000</f>
        <v>2804580.61</v>
      </c>
      <c r="E40" s="141" t="s">
        <v>280</v>
      </c>
      <c r="F40" s="59" t="s">
        <v>381</v>
      </c>
      <c r="G40" s="40"/>
    </row>
    <row r="41" spans="2:7" ht="12.75">
      <c r="B41" s="61"/>
      <c r="C41" s="181" t="s">
        <v>347</v>
      </c>
      <c r="D41" s="115">
        <f>4579.63418785*1000</f>
        <v>4579634.1878499994</v>
      </c>
      <c r="E41" s="177" t="s">
        <v>299</v>
      </c>
      <c r="F41" s="59" t="s">
        <v>382</v>
      </c>
      <c r="G41" s="40"/>
    </row>
    <row r="42" spans="2:7" ht="15.95" customHeight="1">
      <c r="B42" s="61"/>
      <c r="C42" s="181" t="s">
        <v>348</v>
      </c>
      <c r="D42" s="115">
        <f>170.12793085*1000000</f>
        <v>170127930.85000002</v>
      </c>
      <c r="E42" s="141" t="s">
        <v>280</v>
      </c>
      <c r="F42" s="59" t="s">
        <v>382</v>
      </c>
      <c r="G42" s="40"/>
    </row>
    <row r="43" spans="2:7" ht="15.95" customHeight="1">
      <c r="B43" s="50" t="s">
        <v>312</v>
      </c>
      <c r="C43" s="49" t="s">
        <v>275</v>
      </c>
      <c r="D43" s="196" t="s">
        <v>330</v>
      </c>
      <c r="E43" s="197"/>
      <c r="F43" s="59" t="s">
        <v>362</v>
      </c>
      <c r="G43" s="40"/>
    </row>
    <row r="44" spans="2:7" ht="15.95" customHeight="1">
      <c r="B44" s="53" t="s">
        <v>214</v>
      </c>
      <c r="C44" s="49" t="s">
        <v>114</v>
      </c>
      <c r="D44" s="202"/>
      <c r="E44" s="203"/>
      <c r="F44" s="62"/>
      <c r="G44" s="40"/>
    </row>
    <row r="45" spans="2:7" ht="15.95" customHeight="1">
      <c r="B45" s="54"/>
      <c r="C45" s="49" t="s">
        <v>215</v>
      </c>
      <c r="D45" s="202" t="s">
        <v>363</v>
      </c>
      <c r="E45" s="203"/>
      <c r="F45" s="125" t="s">
        <v>364</v>
      </c>
      <c r="G45" s="40"/>
    </row>
    <row r="46" spans="2:7" ht="15.95" customHeight="1">
      <c r="B46" s="53"/>
      <c r="C46" s="49" t="s">
        <v>226</v>
      </c>
      <c r="D46" s="202" t="s">
        <v>365</v>
      </c>
      <c r="E46" s="203"/>
      <c r="F46" s="125" t="s">
        <v>366</v>
      </c>
      <c r="G46" s="40"/>
    </row>
    <row r="47" spans="2:7" ht="15.95" customHeight="1">
      <c r="B47" s="63" t="s">
        <v>313</v>
      </c>
      <c r="C47" s="64" t="s">
        <v>303</v>
      </c>
      <c r="D47" s="204" t="s">
        <v>6</v>
      </c>
      <c r="E47" s="205"/>
      <c r="F47" s="143" t="s">
        <v>507</v>
      </c>
      <c r="G47" s="40"/>
    </row>
    <row r="48" spans="2:7" ht="15.95" customHeight="1">
      <c r="B48" s="53" t="s">
        <v>227</v>
      </c>
      <c r="C48" s="64" t="s">
        <v>304</v>
      </c>
      <c r="D48" s="204" t="s">
        <v>6</v>
      </c>
      <c r="E48" s="205"/>
      <c r="F48" s="143" t="s">
        <v>507</v>
      </c>
      <c r="G48" s="40"/>
    </row>
    <row r="49" spans="2:7" ht="15.95" customHeight="1">
      <c r="B49" s="63" t="s">
        <v>314</v>
      </c>
      <c r="C49" s="64" t="s">
        <v>92</v>
      </c>
      <c r="D49" s="204" t="s">
        <v>354</v>
      </c>
      <c r="E49" s="205"/>
      <c r="F49" s="59" t="s">
        <v>367</v>
      </c>
      <c r="G49" s="40"/>
    </row>
    <row r="50" spans="2:7" ht="31.5">
      <c r="B50" s="63" t="s">
        <v>315</v>
      </c>
      <c r="C50" s="64" t="s">
        <v>115</v>
      </c>
      <c r="D50" s="204" t="s">
        <v>355</v>
      </c>
      <c r="E50" s="205"/>
      <c r="F50" s="143" t="s">
        <v>356</v>
      </c>
      <c r="G50" s="40"/>
    </row>
    <row r="51" spans="2:7" ht="15.95" customHeight="1">
      <c r="B51" s="63" t="s">
        <v>316</v>
      </c>
      <c r="C51" s="64" t="s">
        <v>224</v>
      </c>
      <c r="D51" s="196" t="s">
        <v>330</v>
      </c>
      <c r="E51" s="197"/>
      <c r="F51" s="59" t="s">
        <v>368</v>
      </c>
      <c r="G51" s="40"/>
    </row>
    <row r="52" spans="2:7" ht="15.95" customHeight="1">
      <c r="B52" s="10" t="s">
        <v>212</v>
      </c>
      <c r="C52" s="64" t="s">
        <v>225</v>
      </c>
      <c r="D52" s="196" t="s">
        <v>332</v>
      </c>
      <c r="E52" s="197"/>
      <c r="F52" s="62"/>
      <c r="G52" s="40"/>
    </row>
    <row r="53" spans="2:7" ht="15.95" customHeight="1">
      <c r="C53" s="64" t="s">
        <v>211</v>
      </c>
      <c r="D53" s="200" t="s">
        <v>6</v>
      </c>
      <c r="E53" s="201"/>
      <c r="F53" s="125"/>
      <c r="G53" s="40"/>
    </row>
    <row r="54" spans="2:7" ht="15.95" customHeight="1">
      <c r="B54" s="65"/>
      <c r="C54" s="65"/>
      <c r="D54" s="66"/>
      <c r="E54" s="66"/>
      <c r="F54" s="66"/>
    </row>
    <row r="55" spans="2:7" ht="15.95" customHeight="1" thickBot="1">
      <c r="D55" s="194" t="s">
        <v>109</v>
      </c>
      <c r="E55" s="195"/>
    </row>
    <row r="56" spans="2:7" ht="25.5">
      <c r="B56" s="50" t="s">
        <v>317</v>
      </c>
      <c r="C56" s="49" t="s">
        <v>228</v>
      </c>
      <c r="D56" s="198" t="s">
        <v>357</v>
      </c>
      <c r="E56" s="199"/>
      <c r="F56" s="57"/>
      <c r="G56" s="40" t="s">
        <v>361</v>
      </c>
    </row>
    <row r="57" spans="2:7" ht="15.95" customHeight="1">
      <c r="B57" s="58" t="s">
        <v>221</v>
      </c>
      <c r="C57" s="49" t="s">
        <v>230</v>
      </c>
      <c r="D57" s="115"/>
      <c r="E57" s="166" t="s">
        <v>282</v>
      </c>
      <c r="F57" s="59"/>
      <c r="G57" s="40"/>
    </row>
    <row r="58" spans="2:7" ht="15.95" customHeight="1">
      <c r="C58" s="49" t="s">
        <v>231</v>
      </c>
      <c r="D58" s="115"/>
      <c r="E58" s="141" t="s">
        <v>280</v>
      </c>
      <c r="F58" s="59"/>
      <c r="G58" s="40"/>
    </row>
    <row r="59" spans="2:7" ht="15.95" customHeight="1">
      <c r="B59" s="50" t="s">
        <v>318</v>
      </c>
      <c r="C59" s="49" t="s">
        <v>228</v>
      </c>
      <c r="D59" s="196" t="s">
        <v>357</v>
      </c>
      <c r="E59" s="197"/>
      <c r="F59" s="59"/>
      <c r="G59" s="40"/>
    </row>
    <row r="60" spans="2:7" ht="15.95" customHeight="1">
      <c r="B60" s="58" t="s">
        <v>221</v>
      </c>
      <c r="C60" s="49" t="s">
        <v>232</v>
      </c>
      <c r="D60" s="115"/>
      <c r="E60" s="141" t="s">
        <v>280</v>
      </c>
      <c r="F60" s="59"/>
      <c r="G60" s="40"/>
    </row>
    <row r="61" spans="2:7" ht="15.95" customHeight="1">
      <c r="B61" s="50" t="s">
        <v>319</v>
      </c>
      <c r="C61" s="52" t="s">
        <v>229</v>
      </c>
      <c r="D61" s="196" t="s">
        <v>330</v>
      </c>
      <c r="E61" s="197"/>
      <c r="F61" s="59" t="s">
        <v>359</v>
      </c>
      <c r="G61" s="40"/>
    </row>
    <row r="62" spans="2:7" ht="15.95" customHeight="1">
      <c r="B62" s="58" t="s">
        <v>221</v>
      </c>
      <c r="C62" s="49" t="s">
        <v>232</v>
      </c>
      <c r="D62" s="115">
        <f>2087458.08/'1. About'!D26*1000</f>
        <v>81700903.326810181</v>
      </c>
      <c r="E62" s="141" t="s">
        <v>280</v>
      </c>
      <c r="F62" s="59" t="s">
        <v>359</v>
      </c>
      <c r="G62" s="40"/>
    </row>
    <row r="63" spans="2:7" ht="15.95" customHeight="1">
      <c r="B63" s="50" t="s">
        <v>320</v>
      </c>
      <c r="C63" s="52" t="s">
        <v>233</v>
      </c>
      <c r="D63" s="196" t="s">
        <v>358</v>
      </c>
      <c r="E63" s="197"/>
      <c r="F63" s="59" t="s">
        <v>508</v>
      </c>
      <c r="G63" s="40"/>
    </row>
    <row r="64" spans="2:7" ht="15.95" customHeight="1">
      <c r="B64" s="58" t="s">
        <v>221</v>
      </c>
      <c r="C64" s="49" t="s">
        <v>232</v>
      </c>
      <c r="D64" s="115">
        <f>1000000*(3505+38387)/'1. About'!D26</f>
        <v>1639608610.5675147</v>
      </c>
      <c r="E64" s="141" t="s">
        <v>280</v>
      </c>
      <c r="F64" s="59" t="s">
        <v>508</v>
      </c>
      <c r="G64" s="40" t="s">
        <v>509</v>
      </c>
    </row>
    <row r="65" spans="2:7" ht="102">
      <c r="B65" s="50" t="s">
        <v>321</v>
      </c>
      <c r="C65" s="52" t="s">
        <v>234</v>
      </c>
      <c r="D65" s="196" t="s">
        <v>358</v>
      </c>
      <c r="E65" s="197"/>
      <c r="F65" s="59" t="s">
        <v>511</v>
      </c>
      <c r="G65" s="40" t="s">
        <v>510</v>
      </c>
    </row>
    <row r="66" spans="2:7" ht="15.95" customHeight="1">
      <c r="B66" s="58" t="s">
        <v>221</v>
      </c>
      <c r="C66" s="49" t="s">
        <v>232</v>
      </c>
      <c r="D66" s="115" t="s">
        <v>87</v>
      </c>
      <c r="E66" s="141" t="s">
        <v>280</v>
      </c>
      <c r="F66" s="59"/>
      <c r="G66" s="40"/>
    </row>
    <row r="67" spans="2:7" ht="15.95" customHeight="1">
      <c r="B67" s="50" t="s">
        <v>322</v>
      </c>
      <c r="C67" s="52" t="s">
        <v>235</v>
      </c>
      <c r="D67" s="196" t="s">
        <v>330</v>
      </c>
      <c r="E67" s="197"/>
      <c r="F67" s="59" t="s">
        <v>360</v>
      </c>
      <c r="G67" s="40"/>
    </row>
    <row r="68" spans="2:7" ht="15.95" customHeight="1" thickBot="1">
      <c r="B68" s="67" t="s">
        <v>221</v>
      </c>
      <c r="C68" s="49" t="s">
        <v>232</v>
      </c>
      <c r="D68" s="126">
        <f>44120105674.51/'1. About'!D26</f>
        <v>1726814312.1138945</v>
      </c>
      <c r="E68" s="142" t="s">
        <v>280</v>
      </c>
      <c r="F68" s="59" t="s">
        <v>360</v>
      </c>
      <c r="G68" s="40"/>
    </row>
    <row r="69" spans="2:7" ht="15.95" customHeight="1">
      <c r="B69" s="157"/>
    </row>
  </sheetData>
  <mergeCells count="18">
    <mergeCell ref="D53:E53"/>
    <mergeCell ref="D43:E43"/>
    <mergeCell ref="D44:E44"/>
    <mergeCell ref="D45:E45"/>
    <mergeCell ref="D46:E46"/>
    <mergeCell ref="D47:E47"/>
    <mergeCell ref="D48:E48"/>
    <mergeCell ref="D49:E49"/>
    <mergeCell ref="D50:E50"/>
    <mergeCell ref="D51:E51"/>
    <mergeCell ref="D52:E52"/>
    <mergeCell ref="D55:E55"/>
    <mergeCell ref="D67:E67"/>
    <mergeCell ref="D56:E56"/>
    <mergeCell ref="D59:E59"/>
    <mergeCell ref="D61:E61"/>
    <mergeCell ref="D63:E63"/>
    <mergeCell ref="D65:E65"/>
  </mergeCells>
  <dataValidations xWindow="1241" yWindow="758" count="28">
    <dataValidation allowBlank="1" sqref="F44 F52"/>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formula1>2</formula1>
    </dataValidation>
    <dataValidation type="textLength" operator="equal" showInputMessage="1" showErrorMessage="1" errorTitle="Invalid entry" error="Invalid entry" promptTitle="Please input unit" prompt="Please input currency according to 3-letter ISO currency code." sqref="E68 E58 E62 E64 E66 E36 E12 E14 E16 E18 E60 E30 E32 E34 E28 E5:E10 E20 E22 E24 E26 E38 E40 E42">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57:D58 D11:D42">
      <formula1>0</formula1>
    </dataValidation>
    <dataValidation allowBlank="1" showInputMessage="1" showErrorMessage="1" promptTitle="If no, provide explanation" prompt="If EI revenues are not recorded in government accounts or budgets, please specify why or any additional related comments here." sqref="D44:E44"/>
    <dataValidation allowBlank="1" showInputMessage="1" promptTitle="Source" prompt="Please insert source of information, either as section in EITI report, or direct URL to external source." sqref="F5:F42 F49"/>
    <dataValidation allowBlank="1" showInputMessage="1" promptTitle="Government accounts/budget" prompt="Please input name of government accounts/budget, containing revenues from extractive industries." sqref="D45:E45"/>
    <dataValidation allowBlank="1" showInputMessage="1" promptTitle="Government accounts/budget URL" prompt="Please input direct URL to government accounts/budget, containing revenues from extractive industries." sqref="F45"/>
    <dataValidation allowBlank="1" showInputMessage="1" promptTitle="Other financial reports" prompt="Please input name of other documents, containing revenues from extractive industries." sqref="D46:E46"/>
    <dataValidation allowBlank="1" showInputMessage="1" promptTitle="Other reports URL" prompt="Please input direct URL to other documents containing revenues from extractive industries." sqref="F46"/>
    <dataValidation allowBlank="1" showInputMessage="1" showErrorMessage="1" promptTitle="Registry URL" prompt="Please insert direct URL to the registry._x000a_Any additional information, please include in comment section" sqref="F47:F48 F50 F53"/>
    <dataValidation allowBlank="1" showInputMessage="1" promptTitle="Allocation of licences" prompt="Please input name of the source for information on allocation and/or transfer of licences" sqref="D49:E49"/>
    <dataValidation allowBlank="1" showInputMessage="1" promptTitle="Source" prompt="Please insert source of information, as section in EITI report" sqref="F43 F51 F56:F68"/>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ocial expenditure" prompt="Please input only numbers in this cell. If other information is required, include this in comment section" sqref="D62">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ransportation revenues" prompt="Please input only numbers in this cell. If other information is required, include this in comment section" sqref="D64">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payments" prompt="Please input only numbers in this cell. If other information is required, include this in comment section" sqref="D66">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transfers" prompt="Please input only numbers in this cell. If other information is required, include this in comment section" sqref="D6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5 E17 E19 E29 E31 E33 E27 E35 E57 E21 E23 E25 E37 E39 E41">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6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43:E43 D51:E52 D56:E56 D59:E59 D63:E63 D65:E65 D67:E67 D61:E61">
      <formula1>"Yes,No,Partially,Not applicable,&lt;choose option&gt;"</formula1>
    </dataValidation>
    <dataValidation allowBlank="1" showInputMessage="1" promptTitle="Name of register" prompt="Please input name of register" sqref="D47:E48 D50:E50 D53:E53"/>
    <dataValidation type="list" showDropDown="1" showInputMessage="1" showErrorMessage="1" errorTitle="Please do not edit these cells" error="Please do not edit these cells" sqref="C56:C68 C5:C10 B1:B1048576 C43:C53">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42">
      <formula1>OR(ISNUMBER(SEARCH(", volume",C11)),ISNUMBER(SEARCH(", value",C11)))</formula1>
    </dataValidation>
  </dataValidations>
  <hyperlinks>
    <hyperlink ref="F6" r:id="rId1"/>
    <hyperlink ref="F10" r:id="rId2"/>
    <hyperlink ref="F50" r:id="rId3"/>
    <hyperlink ref="F46" r:id="rId4"/>
    <hyperlink ref="F45" r:id="rId5"/>
    <hyperlink ref="F8" r:id="rId6" display="http://www.treasury.gov.ua/main/uk/doccatalog/list?currDir=359194_x000a_"/>
    <hyperlink ref="F47" r:id="rId7"/>
    <hyperlink ref="F48" r:id="rId8"/>
  </hyperlinks>
  <pageMargins left="0.75" right="0.75" top="1" bottom="1" header="0.5" footer="0.5"/>
  <pageSetup paperSize="9" scale="52" orientation="landscape" horizontalDpi="2400" verticalDpi="2400"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BB104"/>
  <sheetViews>
    <sheetView showGridLines="0" topLeftCell="A10" zoomScale="70" zoomScaleNormal="70" zoomScalePageLayoutView="85" workbookViewId="0">
      <selection activeCell="C60" sqref="C60"/>
    </sheetView>
  </sheetViews>
  <sheetFormatPr defaultColWidth="10.875" defaultRowHeight="15.75"/>
  <cols>
    <col min="1" max="1" width="3.625" style="68" customWidth="1"/>
    <col min="2" max="2" width="11.875" style="68" bestFit="1" customWidth="1"/>
    <col min="3" max="3" width="65" style="68" customWidth="1"/>
    <col min="4" max="4" width="31.25" style="68" customWidth="1"/>
    <col min="5" max="5" width="40.875" style="68" customWidth="1"/>
    <col min="6" max="6" width="25.5" style="68" customWidth="1"/>
    <col min="7" max="7" width="34.375" style="68" customWidth="1"/>
    <col min="8" max="8" width="16.125" style="68" customWidth="1"/>
    <col min="9" max="10" width="12.5" style="68" bestFit="1" customWidth="1"/>
    <col min="11" max="11" width="34" style="68" customWidth="1"/>
    <col min="12" max="12" width="14.625" style="68" bestFit="1" customWidth="1"/>
    <col min="13" max="13" width="28" style="68" customWidth="1"/>
    <col min="14" max="23" width="14.625" style="68" customWidth="1"/>
    <col min="24" max="24" width="35" style="68" customWidth="1"/>
    <col min="25" max="25" width="23.125" style="68" customWidth="1"/>
    <col min="26" max="26" width="15.75" style="68" bestFit="1" customWidth="1"/>
    <col min="27" max="53" width="15.75" style="68" customWidth="1"/>
    <col min="54" max="16384" width="10.875" style="68"/>
  </cols>
  <sheetData>
    <row r="2" spans="2:54" ht="26.25">
      <c r="B2" s="213" t="s">
        <v>194</v>
      </c>
      <c r="C2" s="213"/>
      <c r="D2" s="213"/>
      <c r="G2" s="164" t="s">
        <v>247</v>
      </c>
      <c r="H2" s="71" t="s">
        <v>197</v>
      </c>
      <c r="I2" s="72"/>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row>
    <row r="3" spans="2:54">
      <c r="B3" s="211" t="s">
        <v>195</v>
      </c>
      <c r="C3" s="211"/>
      <c r="D3" s="211"/>
      <c r="G3" s="165" t="s">
        <v>331</v>
      </c>
      <c r="H3" s="129" t="s">
        <v>204</v>
      </c>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row>
    <row r="4" spans="2:54" ht="63">
      <c r="B4" s="212" t="s">
        <v>201</v>
      </c>
      <c r="C4" s="212"/>
      <c r="D4" s="212"/>
      <c r="G4" s="159" t="s">
        <v>305</v>
      </c>
      <c r="H4" s="81" t="s">
        <v>79</v>
      </c>
      <c r="I4" s="82" t="s">
        <v>393</v>
      </c>
      <c r="J4" s="82" t="s">
        <v>394</v>
      </c>
      <c r="K4" s="82" t="s">
        <v>395</v>
      </c>
      <c r="L4" s="82" t="s">
        <v>396</v>
      </c>
      <c r="M4" s="82" t="s">
        <v>397</v>
      </c>
      <c r="N4" s="82" t="s">
        <v>398</v>
      </c>
      <c r="O4" s="82" t="s">
        <v>399</v>
      </c>
      <c r="P4" s="82" t="s">
        <v>400</v>
      </c>
      <c r="Q4" s="82" t="s">
        <v>401</v>
      </c>
      <c r="R4" s="82" t="s">
        <v>402</v>
      </c>
      <c r="S4" s="82" t="s">
        <v>403</v>
      </c>
      <c r="T4" s="82" t="s">
        <v>404</v>
      </c>
      <c r="U4" s="82" t="s">
        <v>405</v>
      </c>
      <c r="V4" s="82" t="s">
        <v>406</v>
      </c>
      <c r="W4" s="82" t="s">
        <v>455</v>
      </c>
      <c r="X4" s="82" t="s">
        <v>408</v>
      </c>
      <c r="Y4" s="82" t="s">
        <v>409</v>
      </c>
      <c r="Z4" s="82" t="s">
        <v>410</v>
      </c>
      <c r="AA4" s="82" t="s">
        <v>407</v>
      </c>
      <c r="AB4" s="82" t="s">
        <v>411</v>
      </c>
      <c r="AC4" s="82" t="s">
        <v>412</v>
      </c>
      <c r="AD4" s="82" t="s">
        <v>413</v>
      </c>
      <c r="AE4" s="82" t="s">
        <v>414</v>
      </c>
      <c r="AF4" s="82" t="s">
        <v>415</v>
      </c>
      <c r="AG4" s="82" t="s">
        <v>416</v>
      </c>
      <c r="AH4" s="82" t="s">
        <v>417</v>
      </c>
      <c r="AI4" s="82" t="s">
        <v>418</v>
      </c>
      <c r="AJ4" s="82" t="s">
        <v>419</v>
      </c>
      <c r="AK4" s="82" t="s">
        <v>420</v>
      </c>
      <c r="AL4" s="82" t="s">
        <v>421</v>
      </c>
      <c r="AM4" s="82" t="s">
        <v>422</v>
      </c>
      <c r="AN4" s="82" t="s">
        <v>423</v>
      </c>
      <c r="AO4" s="82" t="s">
        <v>424</v>
      </c>
      <c r="AP4" s="82" t="s">
        <v>425</v>
      </c>
      <c r="AQ4" s="82" t="s">
        <v>426</v>
      </c>
      <c r="AR4" s="82" t="s">
        <v>427</v>
      </c>
      <c r="AS4" s="82" t="s">
        <v>428</v>
      </c>
      <c r="AT4" s="82" t="s">
        <v>429</v>
      </c>
      <c r="AU4" s="82" t="s">
        <v>430</v>
      </c>
      <c r="AV4" s="82" t="s">
        <v>431</v>
      </c>
      <c r="AW4" s="82" t="s">
        <v>432</v>
      </c>
      <c r="AX4" s="82" t="s">
        <v>433</v>
      </c>
      <c r="AY4" s="82" t="s">
        <v>434</v>
      </c>
      <c r="AZ4" s="82" t="s">
        <v>435</v>
      </c>
      <c r="BA4" s="82" t="s">
        <v>436</v>
      </c>
    </row>
    <row r="5" spans="2:54">
      <c r="B5" s="80"/>
      <c r="G5" s="160" t="s">
        <v>306</v>
      </c>
      <c r="H5" s="84" t="s">
        <v>80</v>
      </c>
      <c r="I5" s="162" t="s">
        <v>437</v>
      </c>
      <c r="J5" s="162" t="s">
        <v>438</v>
      </c>
      <c r="K5" s="162" t="s">
        <v>439</v>
      </c>
      <c r="L5" s="163" t="s">
        <v>440</v>
      </c>
      <c r="M5" s="163" t="s">
        <v>441</v>
      </c>
      <c r="N5" s="163" t="s">
        <v>442</v>
      </c>
      <c r="O5" s="163" t="s">
        <v>443</v>
      </c>
      <c r="P5" s="163" t="s">
        <v>444</v>
      </c>
      <c r="Q5" s="163" t="s">
        <v>445</v>
      </c>
      <c r="R5" s="163" t="s">
        <v>446</v>
      </c>
      <c r="S5" s="163" t="s">
        <v>447</v>
      </c>
      <c r="T5" s="163" t="s">
        <v>448</v>
      </c>
      <c r="U5" s="163" t="s">
        <v>449</v>
      </c>
      <c r="V5" s="163" t="s">
        <v>450</v>
      </c>
      <c r="W5" s="163" t="s">
        <v>456</v>
      </c>
      <c r="X5" s="163" t="s">
        <v>452</v>
      </c>
      <c r="Y5" s="163" t="s">
        <v>453</v>
      </c>
      <c r="Z5" s="163" t="s">
        <v>454</v>
      </c>
      <c r="AA5" s="163" t="s">
        <v>451</v>
      </c>
      <c r="AB5" s="163" t="s">
        <v>457</v>
      </c>
      <c r="AC5" s="163" t="s">
        <v>458</v>
      </c>
      <c r="AD5" s="163" t="s">
        <v>459</v>
      </c>
      <c r="AE5" s="163" t="s">
        <v>460</v>
      </c>
      <c r="AF5" s="163" t="s">
        <v>461</v>
      </c>
      <c r="AG5" s="163" t="s">
        <v>462</v>
      </c>
      <c r="AH5" s="163" t="s">
        <v>463</v>
      </c>
      <c r="AI5" s="163" t="s">
        <v>464</v>
      </c>
      <c r="AJ5" s="163" t="s">
        <v>465</v>
      </c>
      <c r="AK5" s="163" t="s">
        <v>466</v>
      </c>
      <c r="AL5" s="163" t="s">
        <v>467</v>
      </c>
      <c r="AM5" s="163" t="s">
        <v>468</v>
      </c>
      <c r="AN5" s="163" t="s">
        <v>469</v>
      </c>
      <c r="AO5" s="163" t="s">
        <v>470</v>
      </c>
      <c r="AP5" s="163" t="s">
        <v>471</v>
      </c>
      <c r="AQ5" s="163" t="s">
        <v>472</v>
      </c>
      <c r="AR5" s="163" t="s">
        <v>473</v>
      </c>
      <c r="AS5" s="163" t="s">
        <v>474</v>
      </c>
      <c r="AT5" s="163" t="s">
        <v>475</v>
      </c>
      <c r="AU5" s="163" t="s">
        <v>476</v>
      </c>
      <c r="AV5" s="163" t="s">
        <v>477</v>
      </c>
      <c r="AW5" s="163" t="s">
        <v>478</v>
      </c>
      <c r="AX5" s="163" t="s">
        <v>479</v>
      </c>
      <c r="AY5" s="163" t="s">
        <v>480</v>
      </c>
      <c r="AZ5" s="163" t="s">
        <v>481</v>
      </c>
      <c r="BA5" s="163" t="s">
        <v>482</v>
      </c>
    </row>
    <row r="6" spans="2:54" ht="31.5">
      <c r="G6" s="160" t="s">
        <v>307</v>
      </c>
      <c r="H6" s="84" t="s">
        <v>284</v>
      </c>
      <c r="I6" s="85" t="s">
        <v>285</v>
      </c>
      <c r="J6" s="85" t="s">
        <v>483</v>
      </c>
      <c r="K6" s="85" t="s">
        <v>483</v>
      </c>
      <c r="L6" s="85" t="s">
        <v>483</v>
      </c>
      <c r="M6" s="85" t="s">
        <v>483</v>
      </c>
      <c r="N6" s="85" t="s">
        <v>483</v>
      </c>
      <c r="O6" s="85" t="s">
        <v>483</v>
      </c>
      <c r="P6" s="85" t="s">
        <v>483</v>
      </c>
      <c r="Q6" s="85" t="s">
        <v>483</v>
      </c>
      <c r="R6" s="85" t="s">
        <v>483</v>
      </c>
      <c r="S6" s="85" t="s">
        <v>483</v>
      </c>
      <c r="T6" s="85" t="s">
        <v>483</v>
      </c>
      <c r="U6" s="85" t="s">
        <v>483</v>
      </c>
      <c r="V6" s="85" t="s">
        <v>483</v>
      </c>
      <c r="W6" s="85" t="s">
        <v>483</v>
      </c>
      <c r="X6" s="85" t="s">
        <v>483</v>
      </c>
      <c r="Y6" s="85" t="s">
        <v>483</v>
      </c>
      <c r="Z6" s="85" t="s">
        <v>483</v>
      </c>
      <c r="AA6" s="85" t="s">
        <v>483</v>
      </c>
      <c r="AB6" s="85" t="s">
        <v>483</v>
      </c>
      <c r="AC6" s="85" t="s">
        <v>483</v>
      </c>
      <c r="AD6" s="85" t="s">
        <v>483</v>
      </c>
      <c r="AE6" s="85" t="s">
        <v>483</v>
      </c>
      <c r="AF6" s="85" t="s">
        <v>85</v>
      </c>
      <c r="AG6" s="85" t="s">
        <v>85</v>
      </c>
      <c r="AH6" s="85" t="s">
        <v>85</v>
      </c>
      <c r="AI6" s="85" t="s">
        <v>85</v>
      </c>
      <c r="AJ6" s="85" t="s">
        <v>85</v>
      </c>
      <c r="AK6" s="85" t="s">
        <v>85</v>
      </c>
      <c r="AL6" s="85" t="s">
        <v>85</v>
      </c>
      <c r="AM6" s="85" t="s">
        <v>85</v>
      </c>
      <c r="AN6" s="85" t="s">
        <v>85</v>
      </c>
      <c r="AO6" s="85" t="s">
        <v>85</v>
      </c>
      <c r="AP6" s="85" t="s">
        <v>85</v>
      </c>
      <c r="AQ6" s="85" t="s">
        <v>85</v>
      </c>
      <c r="AR6" s="85" t="s">
        <v>85</v>
      </c>
      <c r="AS6" s="85" t="s">
        <v>85</v>
      </c>
      <c r="AT6" s="85" t="s">
        <v>85</v>
      </c>
      <c r="AU6" s="85" t="s">
        <v>85</v>
      </c>
      <c r="AV6" s="85" t="s">
        <v>85</v>
      </c>
      <c r="AW6" s="85" t="s">
        <v>85</v>
      </c>
      <c r="AX6" s="85" t="s">
        <v>85</v>
      </c>
      <c r="AY6" s="85" t="s">
        <v>85</v>
      </c>
      <c r="AZ6" s="85" t="s">
        <v>85</v>
      </c>
      <c r="BA6" s="85" t="s">
        <v>85</v>
      </c>
    </row>
    <row r="7" spans="2:54">
      <c r="G7" s="161" t="s">
        <v>308</v>
      </c>
      <c r="H7" s="84" t="s">
        <v>1</v>
      </c>
      <c r="I7" s="85" t="s">
        <v>286</v>
      </c>
      <c r="J7" s="85" t="s">
        <v>286</v>
      </c>
      <c r="K7" s="85" t="s">
        <v>286</v>
      </c>
      <c r="L7" s="85" t="s">
        <v>286</v>
      </c>
      <c r="M7" s="85" t="s">
        <v>286</v>
      </c>
      <c r="N7" s="85" t="s">
        <v>286</v>
      </c>
      <c r="O7" s="85" t="s">
        <v>286</v>
      </c>
      <c r="P7" s="85" t="s">
        <v>286</v>
      </c>
      <c r="Q7" s="85" t="s">
        <v>286</v>
      </c>
      <c r="R7" s="85" t="s">
        <v>286</v>
      </c>
      <c r="S7" s="85" t="s">
        <v>286</v>
      </c>
      <c r="T7" s="85" t="s">
        <v>286</v>
      </c>
      <c r="U7" s="85" t="s">
        <v>286</v>
      </c>
      <c r="V7" s="85" t="s">
        <v>286</v>
      </c>
      <c r="W7" s="85" t="s">
        <v>286</v>
      </c>
      <c r="X7" s="85" t="s">
        <v>286</v>
      </c>
      <c r="Y7" s="85" t="s">
        <v>286</v>
      </c>
      <c r="Z7" s="85" t="s">
        <v>286</v>
      </c>
      <c r="AA7" s="85" t="s">
        <v>286</v>
      </c>
      <c r="AB7" s="85" t="s">
        <v>286</v>
      </c>
      <c r="AC7" s="85" t="s">
        <v>286</v>
      </c>
      <c r="AD7" s="85" t="s">
        <v>286</v>
      </c>
      <c r="AE7" s="85" t="s">
        <v>286</v>
      </c>
      <c r="AF7" s="90" t="s">
        <v>484</v>
      </c>
      <c r="AG7" s="90" t="s">
        <v>484</v>
      </c>
      <c r="AH7" s="90" t="s">
        <v>484</v>
      </c>
      <c r="AI7" s="90" t="s">
        <v>484</v>
      </c>
      <c r="AJ7" s="90" t="s">
        <v>484</v>
      </c>
      <c r="AK7" s="90" t="s">
        <v>484</v>
      </c>
      <c r="AL7" s="90" t="s">
        <v>484</v>
      </c>
      <c r="AM7" s="90" t="s">
        <v>484</v>
      </c>
      <c r="AN7" s="90" t="s">
        <v>484</v>
      </c>
      <c r="AO7" s="90" t="s">
        <v>484</v>
      </c>
      <c r="AP7" s="90" t="s">
        <v>484</v>
      </c>
      <c r="AQ7" s="90" t="s">
        <v>484</v>
      </c>
      <c r="AR7" s="90" t="s">
        <v>485</v>
      </c>
      <c r="AS7" s="90" t="s">
        <v>485</v>
      </c>
      <c r="AT7" s="90" t="s">
        <v>485</v>
      </c>
      <c r="AU7" s="90" t="s">
        <v>485</v>
      </c>
      <c r="AV7" s="90" t="s">
        <v>485</v>
      </c>
      <c r="AW7" s="90" t="s">
        <v>485</v>
      </c>
      <c r="AX7" s="90" t="s">
        <v>487</v>
      </c>
      <c r="AY7" s="90" t="s">
        <v>485</v>
      </c>
      <c r="AZ7" s="90" t="s">
        <v>486</v>
      </c>
      <c r="BA7" s="90" t="s">
        <v>485</v>
      </c>
    </row>
    <row r="8" spans="2:54" ht="21">
      <c r="B8" s="214" t="s">
        <v>196</v>
      </c>
      <c r="C8" s="215"/>
      <c r="D8" s="216"/>
      <c r="E8" s="220" t="s">
        <v>267</v>
      </c>
      <c r="F8" s="221"/>
      <c r="G8" s="221"/>
      <c r="H8" s="209" t="s">
        <v>248</v>
      </c>
      <c r="I8" s="210"/>
      <c r="J8" s="210"/>
      <c r="K8" s="210"/>
      <c r="L8" s="210"/>
      <c r="M8" s="210"/>
      <c r="N8" s="21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row>
    <row r="9" spans="2:54" ht="82.5" customHeight="1">
      <c r="B9" s="217" t="s">
        <v>276</v>
      </c>
      <c r="C9" s="218"/>
      <c r="D9" s="219"/>
      <c r="E9" s="217" t="s">
        <v>277</v>
      </c>
      <c r="F9" s="218"/>
      <c r="G9" s="218"/>
      <c r="H9" s="206" t="s">
        <v>301</v>
      </c>
      <c r="I9" s="207"/>
      <c r="J9" s="207"/>
      <c r="K9" s="207"/>
      <c r="L9" s="207"/>
      <c r="M9" s="207"/>
      <c r="N9" s="20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row>
    <row r="10" spans="2:54" ht="31.5">
      <c r="B10" s="92" t="s">
        <v>289</v>
      </c>
      <c r="C10" s="144" t="s">
        <v>290</v>
      </c>
      <c r="D10" s="13" t="s">
        <v>110</v>
      </c>
      <c r="E10" s="14" t="s">
        <v>11</v>
      </c>
      <c r="F10" s="20" t="s">
        <v>236</v>
      </c>
      <c r="G10" s="13" t="s">
        <v>244</v>
      </c>
      <c r="H10" s="130" t="s">
        <v>78</v>
      </c>
      <c r="I10" s="95">
        <f>SUM(I13:I51)</f>
        <v>629749645.52999997</v>
      </c>
      <c r="J10" s="95">
        <f>SUM(J13:J51)</f>
        <v>378900687.18000007</v>
      </c>
      <c r="K10" s="95">
        <f t="shared" ref="K10:BA10" si="0">SUM(K13:K51)</f>
        <v>79720376.550000012</v>
      </c>
      <c r="L10" s="95">
        <f t="shared" si="0"/>
        <v>112499955.13</v>
      </c>
      <c r="M10" s="95">
        <f t="shared" si="0"/>
        <v>230509395.16999999</v>
      </c>
      <c r="N10" s="179">
        <f t="shared" si="0"/>
        <v>199064833.60999995</v>
      </c>
      <c r="O10" s="179">
        <f t="shared" si="0"/>
        <v>88113953.319999978</v>
      </c>
      <c r="P10" s="179">
        <f t="shared" si="0"/>
        <v>655382317.72000003</v>
      </c>
      <c r="Q10" s="179">
        <f t="shared" si="0"/>
        <v>133861193.39000002</v>
      </c>
      <c r="R10" s="179">
        <f t="shared" si="0"/>
        <v>432312169.54000002</v>
      </c>
      <c r="S10" s="179">
        <f t="shared" si="0"/>
        <v>69855567.710000008</v>
      </c>
      <c r="T10" s="179">
        <f t="shared" si="0"/>
        <v>257022000.44999999</v>
      </c>
      <c r="U10" s="179">
        <f t="shared" si="0"/>
        <v>1685141878.8799999</v>
      </c>
      <c r="V10" s="179">
        <f t="shared" si="0"/>
        <v>16163206812.52</v>
      </c>
      <c r="W10" s="179">
        <f t="shared" si="0"/>
        <v>933424237.58999991</v>
      </c>
      <c r="X10" s="179">
        <f t="shared" si="0"/>
        <v>79168981.590000004</v>
      </c>
      <c r="Y10" s="179">
        <f t="shared" si="0"/>
        <v>4932627488.2299995</v>
      </c>
      <c r="Z10" s="179">
        <f t="shared" si="0"/>
        <v>7078858341.0600014</v>
      </c>
      <c r="AA10" s="179">
        <f t="shared" si="0"/>
        <v>7967857247.9400005</v>
      </c>
      <c r="AB10" s="179">
        <f t="shared" si="0"/>
        <v>37389560567.540001</v>
      </c>
      <c r="AC10" s="179">
        <f t="shared" si="0"/>
        <v>879976961.87</v>
      </c>
      <c r="AD10" s="179">
        <f t="shared" si="0"/>
        <v>796517940.40999997</v>
      </c>
      <c r="AE10" s="179">
        <f t="shared" si="0"/>
        <v>65833402.049999997</v>
      </c>
      <c r="AF10" s="179">
        <f t="shared" si="0"/>
        <v>108220753.95999999</v>
      </c>
      <c r="AG10" s="179">
        <f t="shared" si="0"/>
        <v>340656560.86000007</v>
      </c>
      <c r="AH10" s="179">
        <f t="shared" si="0"/>
        <v>183577675.28999999</v>
      </c>
      <c r="AI10" s="179">
        <f t="shared" si="0"/>
        <v>153649519.74000001</v>
      </c>
      <c r="AJ10" s="179">
        <f t="shared" si="0"/>
        <v>93929531.939999998</v>
      </c>
      <c r="AK10" s="179">
        <f t="shared" si="0"/>
        <v>250716610.77000004</v>
      </c>
      <c r="AL10" s="179">
        <f t="shared" si="0"/>
        <v>105425367.07000001</v>
      </c>
      <c r="AM10" s="179">
        <f t="shared" si="0"/>
        <v>431312536.75999999</v>
      </c>
      <c r="AN10" s="179">
        <f t="shared" si="0"/>
        <v>2557459502.8300004</v>
      </c>
      <c r="AO10" s="179">
        <f t="shared" si="0"/>
        <v>65744888.910000004</v>
      </c>
      <c r="AP10" s="179">
        <f t="shared" si="0"/>
        <v>68382280.269999996</v>
      </c>
      <c r="AQ10" s="179">
        <f t="shared" si="0"/>
        <v>350469842.23999995</v>
      </c>
      <c r="AR10" s="179">
        <f t="shared" si="0"/>
        <v>187960194.51999998</v>
      </c>
      <c r="AS10" s="179">
        <f t="shared" si="0"/>
        <v>753186034.01999998</v>
      </c>
      <c r="AT10" s="179">
        <f t="shared" si="0"/>
        <v>-72150454.780000001</v>
      </c>
      <c r="AU10" s="179">
        <f t="shared" si="0"/>
        <v>2871697899.6500006</v>
      </c>
      <c r="AV10" s="179">
        <f t="shared" si="0"/>
        <v>477631932.69</v>
      </c>
      <c r="AW10" s="179">
        <f t="shared" si="0"/>
        <v>-321270771.82999998</v>
      </c>
      <c r="AX10" s="179">
        <f t="shared" si="0"/>
        <v>141163738.88</v>
      </c>
      <c r="AY10" s="179">
        <f t="shared" si="0"/>
        <v>195870094.97000003</v>
      </c>
      <c r="AZ10" s="179">
        <f t="shared" si="0"/>
        <v>771457611.37</v>
      </c>
      <c r="BA10" s="179">
        <f t="shared" si="0"/>
        <v>964262284.48000002</v>
      </c>
    </row>
    <row r="11" spans="2:54">
      <c r="B11" s="131" t="s">
        <v>117</v>
      </c>
      <c r="C11" s="145" t="s">
        <v>118</v>
      </c>
      <c r="D11" s="3"/>
      <c r="E11" s="16"/>
      <c r="F11" s="21"/>
      <c r="G11" s="25"/>
      <c r="H11" s="127"/>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row>
    <row r="12" spans="2:54">
      <c r="B12" s="133" t="s">
        <v>119</v>
      </c>
      <c r="C12" s="167" t="s">
        <v>120</v>
      </c>
      <c r="D12" s="2"/>
      <c r="E12" s="16"/>
      <c r="F12" s="21"/>
      <c r="G12" s="25"/>
      <c r="H12" s="127"/>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row>
    <row r="13" spans="2:54" ht="31.5">
      <c r="B13" s="134" t="s">
        <v>121</v>
      </c>
      <c r="C13" s="154" t="s">
        <v>122</v>
      </c>
      <c r="D13" s="12" t="s">
        <v>300</v>
      </c>
      <c r="E13" s="16" t="s">
        <v>383</v>
      </c>
      <c r="F13" s="21" t="s">
        <v>384</v>
      </c>
      <c r="G13" s="25">
        <f>10353772.91602*1000</f>
        <v>10353772916.02</v>
      </c>
      <c r="H13" s="127">
        <f t="shared" ref="H13:H51" si="1">SUM(I13:BA13)</f>
        <v>10320210793.1</v>
      </c>
      <c r="I13" s="184">
        <v>59916582</v>
      </c>
      <c r="J13" s="29">
        <v>41499365</v>
      </c>
      <c r="K13" s="29">
        <v>0</v>
      </c>
      <c r="L13" s="29">
        <v>17450520</v>
      </c>
      <c r="M13" s="29">
        <v>50942438.5</v>
      </c>
      <c r="N13" s="29">
        <v>0</v>
      </c>
      <c r="O13" s="29">
        <v>3034229</v>
      </c>
      <c r="P13" s="29">
        <v>-19639.399999999998</v>
      </c>
      <c r="Q13" s="29">
        <v>23306738.16</v>
      </c>
      <c r="R13" s="29">
        <v>129591201</v>
      </c>
      <c r="S13" s="29">
        <v>1644735.56</v>
      </c>
      <c r="T13" s="29">
        <v>20421316.120000001</v>
      </c>
      <c r="U13" s="29">
        <v>189682651.09</v>
      </c>
      <c r="V13" s="29">
        <v>241975273.93000001</v>
      </c>
      <c r="W13" s="29">
        <v>662151505</v>
      </c>
      <c r="X13" s="29">
        <v>0</v>
      </c>
      <c r="Y13" s="29">
        <v>1435553981.54</v>
      </c>
      <c r="Z13" s="29">
        <v>3255922044.4700007</v>
      </c>
      <c r="AA13" s="29">
        <v>58426976.600000001</v>
      </c>
      <c r="AB13" s="29">
        <v>3726687840.9500008</v>
      </c>
      <c r="AC13" s="29">
        <v>198263796.33000001</v>
      </c>
      <c r="AD13" s="29">
        <v>201024826.63</v>
      </c>
      <c r="AE13" s="29">
        <v>3575895</v>
      </c>
      <c r="AF13" s="29">
        <v>994350.98999999987</v>
      </c>
      <c r="AG13" s="29">
        <v>949653.03999999992</v>
      </c>
      <c r="AH13" s="29">
        <v>0</v>
      </c>
      <c r="AI13" s="29">
        <v>0</v>
      </c>
      <c r="AJ13" s="29">
        <v>80072.98</v>
      </c>
      <c r="AK13" s="29">
        <v>110739</v>
      </c>
      <c r="AL13" s="29">
        <v>0</v>
      </c>
      <c r="AM13" s="29">
        <v>0</v>
      </c>
      <c r="AN13" s="29">
        <v>587865079</v>
      </c>
      <c r="AO13" s="29">
        <v>0</v>
      </c>
      <c r="AP13" s="29">
        <v>645705.38</v>
      </c>
      <c r="AQ13" s="29">
        <v>314344.76999999996</v>
      </c>
      <c r="AR13" s="29">
        <v>47907.82</v>
      </c>
      <c r="AS13" s="29">
        <v>132759399.17999998</v>
      </c>
      <c r="AT13" s="29">
        <v>-699934828.71000004</v>
      </c>
      <c r="AU13" s="29">
        <v>726302908.63000011</v>
      </c>
      <c r="AV13" s="29">
        <v>-296715634.78999996</v>
      </c>
      <c r="AW13" s="29">
        <v>-885000000</v>
      </c>
      <c r="AX13" s="29">
        <v>-31051</v>
      </c>
      <c r="AY13" s="29">
        <v>-326000000</v>
      </c>
      <c r="AZ13" s="29">
        <v>334930361.32999998</v>
      </c>
      <c r="BA13" s="29">
        <v>421839508</v>
      </c>
      <c r="BB13" s="132"/>
    </row>
    <row r="14" spans="2:54">
      <c r="B14" s="134" t="s">
        <v>123</v>
      </c>
      <c r="C14" s="154" t="s">
        <v>124</v>
      </c>
      <c r="D14" s="12" t="s">
        <v>357</v>
      </c>
      <c r="E14" s="16"/>
      <c r="F14" s="78"/>
      <c r="G14" s="25"/>
      <c r="H14" s="127">
        <f t="shared" si="1"/>
        <v>0</v>
      </c>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2:54" ht="31.5">
      <c r="B15" s="134" t="s">
        <v>125</v>
      </c>
      <c r="C15" s="151" t="s">
        <v>126</v>
      </c>
      <c r="D15" s="12" t="s">
        <v>300</v>
      </c>
      <c r="E15" s="16" t="s">
        <v>385</v>
      </c>
      <c r="F15" s="21" t="s">
        <v>384</v>
      </c>
      <c r="G15" s="25">
        <f>5440845.12572*1000</f>
        <v>5440845125.7200003</v>
      </c>
      <c r="H15" s="127">
        <f t="shared" si="1"/>
        <v>4374269012.7600002</v>
      </c>
      <c r="I15" s="29">
        <v>9153248.3299999982</v>
      </c>
      <c r="J15" s="29">
        <v>3698275.3</v>
      </c>
      <c r="K15" s="29">
        <v>0</v>
      </c>
      <c r="L15" s="29">
        <v>1671398.02</v>
      </c>
      <c r="M15" s="29">
        <v>10507573.93</v>
      </c>
      <c r="N15" s="29">
        <v>69004.86</v>
      </c>
      <c r="O15" s="29">
        <v>508666.87</v>
      </c>
      <c r="P15" s="29">
        <v>22463789.850000001</v>
      </c>
      <c r="Q15" s="29">
        <v>1022608.9299999999</v>
      </c>
      <c r="R15" s="29">
        <v>1231492.9400000002</v>
      </c>
      <c r="S15" s="29">
        <v>1158170.01</v>
      </c>
      <c r="T15" s="29">
        <v>17542.95</v>
      </c>
      <c r="U15" s="29">
        <v>6687370.4799999995</v>
      </c>
      <c r="V15" s="29">
        <v>85388142.170000002</v>
      </c>
      <c r="W15" s="29">
        <v>122316818.36999999</v>
      </c>
      <c r="X15" s="29">
        <v>179957.76000000001</v>
      </c>
      <c r="Y15" s="29">
        <v>16904505.789999999</v>
      </c>
      <c r="Z15" s="29">
        <v>569200715.72000003</v>
      </c>
      <c r="AA15" s="29">
        <v>427273255.21000004</v>
      </c>
      <c r="AB15" s="29">
        <v>489585049.76999998</v>
      </c>
      <c r="AC15" s="29">
        <v>6561957.2000000002</v>
      </c>
      <c r="AD15" s="29">
        <v>12459384.119999999</v>
      </c>
      <c r="AE15" s="29">
        <v>4424464.92</v>
      </c>
      <c r="AF15" s="29">
        <v>41957365.759999998</v>
      </c>
      <c r="AG15" s="29">
        <v>135545561.53999999</v>
      </c>
      <c r="AH15" s="29">
        <v>73783090.579999998</v>
      </c>
      <c r="AI15" s="29">
        <v>62652466.200000003</v>
      </c>
      <c r="AJ15" s="29">
        <v>42665667.120000005</v>
      </c>
      <c r="AK15" s="29">
        <v>85214223.090000004</v>
      </c>
      <c r="AL15" s="29">
        <v>44891226.890000001</v>
      </c>
      <c r="AM15" s="29">
        <v>118385502.85000001</v>
      </c>
      <c r="AN15" s="29">
        <v>490638189.74000013</v>
      </c>
      <c r="AO15" s="29">
        <v>24695024.84</v>
      </c>
      <c r="AP15" s="29">
        <v>27497509.859999999</v>
      </c>
      <c r="AQ15" s="29">
        <v>140173824.54999998</v>
      </c>
      <c r="AR15" s="29">
        <v>25098886.550000001</v>
      </c>
      <c r="AS15" s="29">
        <v>149144855.72</v>
      </c>
      <c r="AT15" s="29">
        <v>126232196.58999999</v>
      </c>
      <c r="AU15" s="29">
        <v>464845943.24000001</v>
      </c>
      <c r="AV15" s="29">
        <v>109378705</v>
      </c>
      <c r="AW15" s="29">
        <v>93548261.100000009</v>
      </c>
      <c r="AX15" s="29">
        <v>48899937.350000001</v>
      </c>
      <c r="AY15" s="29">
        <v>86710298.930000007</v>
      </c>
      <c r="AZ15" s="29">
        <v>67362237.86999999</v>
      </c>
      <c r="BA15" s="29">
        <v>122464643.88999999</v>
      </c>
    </row>
    <row r="16" spans="2:54" ht="31.5">
      <c r="B16" s="134" t="s">
        <v>127</v>
      </c>
      <c r="C16" s="151" t="s">
        <v>128</v>
      </c>
      <c r="D16" s="12" t="s">
        <v>300</v>
      </c>
      <c r="E16" s="16" t="s">
        <v>392</v>
      </c>
      <c r="F16" s="21" t="s">
        <v>384</v>
      </c>
      <c r="G16" s="25">
        <f>1108859.68448*1000</f>
        <v>1108859684.48</v>
      </c>
      <c r="H16" s="127">
        <f t="shared" si="1"/>
        <v>959030807.44999993</v>
      </c>
      <c r="I16" s="29">
        <v>722875.14</v>
      </c>
      <c r="J16" s="29">
        <v>644.48</v>
      </c>
      <c r="K16" s="29">
        <v>0</v>
      </c>
      <c r="L16" s="29">
        <v>51660.73</v>
      </c>
      <c r="M16" s="29">
        <v>185980.28</v>
      </c>
      <c r="N16" s="29">
        <v>8598.8799999999992</v>
      </c>
      <c r="O16" s="29">
        <v>78964.150000000009</v>
      </c>
      <c r="P16" s="29">
        <v>632128.54</v>
      </c>
      <c r="Q16" s="29">
        <v>8095.9800000000005</v>
      </c>
      <c r="R16" s="29">
        <v>2416.29</v>
      </c>
      <c r="S16" s="29">
        <v>67159.22</v>
      </c>
      <c r="T16" s="29">
        <v>0</v>
      </c>
      <c r="U16" s="29">
        <v>186218.06</v>
      </c>
      <c r="V16" s="29">
        <v>10802324.870000001</v>
      </c>
      <c r="W16" s="29">
        <v>7085728.8800000008</v>
      </c>
      <c r="X16" s="29">
        <v>0</v>
      </c>
      <c r="Y16" s="29">
        <v>919674.09</v>
      </c>
      <c r="Z16" s="29">
        <v>39771085.779999994</v>
      </c>
      <c r="AA16" s="29">
        <v>124910979.07000001</v>
      </c>
      <c r="AB16" s="29">
        <v>21874002.870000001</v>
      </c>
      <c r="AC16" s="29">
        <v>6541.55</v>
      </c>
      <c r="AD16" s="29">
        <v>360158.41000000003</v>
      </c>
      <c r="AE16" s="29">
        <v>754748.64</v>
      </c>
      <c r="AF16" s="29">
        <v>252000</v>
      </c>
      <c r="AG16" s="29">
        <v>693747.84000000008</v>
      </c>
      <c r="AH16" s="29">
        <v>101896.56</v>
      </c>
      <c r="AI16" s="29">
        <v>208783.77000000002</v>
      </c>
      <c r="AJ16" s="29">
        <v>707</v>
      </c>
      <c r="AK16" s="29">
        <v>467136.52999999997</v>
      </c>
      <c r="AL16" s="29">
        <v>344102.47</v>
      </c>
      <c r="AM16" s="29">
        <v>7229907.2499999991</v>
      </c>
      <c r="AN16" s="29">
        <v>28664291.540000003</v>
      </c>
      <c r="AO16" s="29">
        <v>674509.1</v>
      </c>
      <c r="AP16" s="29">
        <v>327201.82999999996</v>
      </c>
      <c r="AQ16" s="29">
        <v>222629.66</v>
      </c>
      <c r="AR16" s="29">
        <v>1113335.55</v>
      </c>
      <c r="AS16" s="29">
        <v>39441516.019999996</v>
      </c>
      <c r="AT16" s="29">
        <v>60589697.24000001</v>
      </c>
      <c r="AU16" s="29">
        <v>312800820.48000002</v>
      </c>
      <c r="AV16" s="29">
        <v>98384632.819999993</v>
      </c>
      <c r="AW16" s="29">
        <v>39672630.599999994</v>
      </c>
      <c r="AX16" s="29">
        <v>8242624.4100000001</v>
      </c>
      <c r="AY16" s="29">
        <v>75539349.730000004</v>
      </c>
      <c r="AZ16" s="29">
        <v>2816845.04</v>
      </c>
      <c r="BA16" s="29">
        <v>72812456.099999994</v>
      </c>
    </row>
    <row r="17" spans="2:53">
      <c r="B17" s="135" t="s">
        <v>129</v>
      </c>
      <c r="C17" s="150" t="s">
        <v>130</v>
      </c>
      <c r="D17" s="2"/>
      <c r="E17" s="16"/>
      <c r="F17" s="21"/>
      <c r="G17" s="25"/>
      <c r="H17" s="127">
        <f t="shared" si="1"/>
        <v>0</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53" ht="31.5">
      <c r="B18" s="134" t="s">
        <v>131</v>
      </c>
      <c r="C18" s="152" t="s">
        <v>132</v>
      </c>
      <c r="D18" s="12" t="s">
        <v>300</v>
      </c>
      <c r="E18" s="16" t="s">
        <v>387</v>
      </c>
      <c r="F18" s="21" t="s">
        <v>384</v>
      </c>
      <c r="G18" s="25">
        <f>36991007.67033*1000</f>
        <v>36991007670.330002</v>
      </c>
      <c r="H18" s="127">
        <f t="shared" si="1"/>
        <v>34762565980.989998</v>
      </c>
      <c r="I18" s="29">
        <v>206323397.30000001</v>
      </c>
      <c r="J18" s="29">
        <v>116111747</v>
      </c>
      <c r="K18" s="29">
        <v>18336849.210000001</v>
      </c>
      <c r="L18" s="29">
        <v>32468185</v>
      </c>
      <c r="M18" s="29">
        <v>65432676.920000002</v>
      </c>
      <c r="N18" s="29">
        <v>38120902.199999996</v>
      </c>
      <c r="O18" s="29">
        <v>10341079</v>
      </c>
      <c r="P18" s="29">
        <v>260835992</v>
      </c>
      <c r="Q18" s="29">
        <v>48698273.82</v>
      </c>
      <c r="R18" s="29">
        <v>105581512</v>
      </c>
      <c r="S18" s="29">
        <v>39335612.330000006</v>
      </c>
      <c r="T18" s="29">
        <v>52274119</v>
      </c>
      <c r="U18" s="29">
        <v>446517633.68000001</v>
      </c>
      <c r="V18" s="29">
        <v>15769607297.200001</v>
      </c>
      <c r="W18" s="29">
        <v>14545766</v>
      </c>
      <c r="X18" s="29">
        <v>68391325</v>
      </c>
      <c r="Y18" s="29">
        <v>2029109218.27</v>
      </c>
      <c r="Z18" s="29">
        <v>2553123993</v>
      </c>
      <c r="AA18" s="29">
        <v>2392420057</v>
      </c>
      <c r="AB18" s="29">
        <v>9252972827.2800007</v>
      </c>
      <c r="AC18" s="29">
        <v>181968762</v>
      </c>
      <c r="AD18" s="29">
        <v>208871693</v>
      </c>
      <c r="AE18" s="29">
        <v>20009441</v>
      </c>
      <c r="AF18" s="29">
        <v>1025000</v>
      </c>
      <c r="AG18" s="29">
        <v>6114707.7799999993</v>
      </c>
      <c r="AH18" s="29">
        <v>501634.01</v>
      </c>
      <c r="AI18" s="29">
        <v>894181.15</v>
      </c>
      <c r="AJ18" s="29">
        <v>1485.02</v>
      </c>
      <c r="AK18" s="29">
        <v>26478809.890000001</v>
      </c>
      <c r="AL18" s="29">
        <v>2588901.44</v>
      </c>
      <c r="AM18" s="29">
        <v>128384336.31</v>
      </c>
      <c r="AN18" s="29">
        <v>660556283</v>
      </c>
      <c r="AO18" s="29">
        <v>2566047</v>
      </c>
      <c r="AP18" s="29">
        <v>1638127.33</v>
      </c>
      <c r="AQ18" s="29">
        <v>385751.73</v>
      </c>
      <c r="AR18" s="29">
        <v>0</v>
      </c>
      <c r="AS18" s="29">
        <v>0</v>
      </c>
      <c r="AT18" s="29">
        <v>1149.53</v>
      </c>
      <c r="AU18" s="29">
        <v>0</v>
      </c>
      <c r="AV18" s="29">
        <v>0</v>
      </c>
      <c r="AW18" s="29">
        <v>0</v>
      </c>
      <c r="AX18" s="29">
        <v>31051</v>
      </c>
      <c r="AY18" s="29">
        <v>0</v>
      </c>
      <c r="AZ18" s="29">
        <v>156.59</v>
      </c>
      <c r="BA18" s="29">
        <v>0</v>
      </c>
    </row>
    <row r="19" spans="2:53">
      <c r="B19" s="134" t="s">
        <v>133</v>
      </c>
      <c r="C19" s="152" t="s">
        <v>134</v>
      </c>
      <c r="D19" s="12" t="s">
        <v>386</v>
      </c>
      <c r="E19" s="16"/>
      <c r="F19" s="21"/>
      <c r="G19" s="25"/>
      <c r="H19" s="127">
        <f t="shared" si="1"/>
        <v>0</v>
      </c>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2:53">
      <c r="B20" s="135" t="s">
        <v>137</v>
      </c>
      <c r="C20" s="153" t="s">
        <v>138</v>
      </c>
      <c r="D20" s="3"/>
      <c r="E20" s="16"/>
      <c r="F20" s="21"/>
      <c r="G20" s="25"/>
      <c r="H20" s="127">
        <f t="shared" si="1"/>
        <v>0</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2:53">
      <c r="B21" s="134" t="s">
        <v>139</v>
      </c>
      <c r="C21" s="154" t="s">
        <v>140</v>
      </c>
      <c r="D21" s="12" t="s">
        <v>386</v>
      </c>
      <c r="E21" s="16"/>
      <c r="F21" s="21"/>
      <c r="G21" s="26"/>
      <c r="H21" s="127">
        <f t="shared" si="1"/>
        <v>0</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2:53" ht="31.5">
      <c r="B22" s="134" t="s">
        <v>141</v>
      </c>
      <c r="C22" s="154" t="s">
        <v>142</v>
      </c>
      <c r="D22" s="12" t="s">
        <v>300</v>
      </c>
      <c r="E22" s="16" t="s">
        <v>388</v>
      </c>
      <c r="F22" s="21" t="s">
        <v>384</v>
      </c>
      <c r="G22" s="25">
        <f>644179.03952*1000</f>
        <v>644179039.51999998</v>
      </c>
      <c r="H22" s="127">
        <f t="shared" si="1"/>
        <v>545421357.89999998</v>
      </c>
      <c r="I22" s="29">
        <v>61016.9</v>
      </c>
      <c r="J22" s="29">
        <v>8475.77</v>
      </c>
      <c r="K22" s="29">
        <v>0</v>
      </c>
      <c r="L22" s="29">
        <v>3617</v>
      </c>
      <c r="M22" s="29">
        <v>41386.61</v>
      </c>
      <c r="N22" s="29">
        <v>0</v>
      </c>
      <c r="O22" s="29">
        <v>0</v>
      </c>
      <c r="P22" s="29">
        <v>324200</v>
      </c>
      <c r="Q22" s="29">
        <v>4044.59</v>
      </c>
      <c r="R22" s="29">
        <v>35968.620000000003</v>
      </c>
      <c r="S22" s="29">
        <v>0</v>
      </c>
      <c r="T22" s="29">
        <v>0</v>
      </c>
      <c r="U22" s="29">
        <v>23038.74</v>
      </c>
      <c r="V22" s="29">
        <v>0</v>
      </c>
      <c r="W22" s="29">
        <v>240037.56</v>
      </c>
      <c r="X22" s="29">
        <v>0</v>
      </c>
      <c r="Y22" s="29">
        <v>20858.989999999998</v>
      </c>
      <c r="Z22" s="29">
        <v>19082921.050000004</v>
      </c>
      <c r="AA22" s="29">
        <v>8477934.8100000005</v>
      </c>
      <c r="AB22" s="29">
        <v>7561519.6799999997</v>
      </c>
      <c r="AC22" s="29">
        <v>46756.15</v>
      </c>
      <c r="AD22" s="29">
        <v>41637.51</v>
      </c>
      <c r="AE22" s="29">
        <v>4455.8600000000006</v>
      </c>
      <c r="AF22" s="29">
        <v>3992.76</v>
      </c>
      <c r="AG22" s="29">
        <v>0</v>
      </c>
      <c r="AH22" s="29">
        <v>584721.6</v>
      </c>
      <c r="AI22" s="29">
        <v>122289.92000000001</v>
      </c>
      <c r="AJ22" s="29">
        <v>0</v>
      </c>
      <c r="AK22" s="29">
        <v>4103675.4199999995</v>
      </c>
      <c r="AL22" s="29">
        <v>169157.71999999997</v>
      </c>
      <c r="AM22" s="29">
        <v>10241292.260000002</v>
      </c>
      <c r="AN22" s="29">
        <v>24304980.59</v>
      </c>
      <c r="AO22" s="29">
        <v>2572917.9300000002</v>
      </c>
      <c r="AP22" s="29">
        <v>0</v>
      </c>
      <c r="AQ22" s="29">
        <v>3000</v>
      </c>
      <c r="AR22" s="29">
        <v>22421820.43</v>
      </c>
      <c r="AS22" s="29">
        <v>8411434.5600000024</v>
      </c>
      <c r="AT22" s="29">
        <v>40833266.150000006</v>
      </c>
      <c r="AU22" s="29">
        <v>193715659.67000002</v>
      </c>
      <c r="AV22" s="29">
        <v>68474395.069999993</v>
      </c>
      <c r="AW22" s="29">
        <v>47051921.18</v>
      </c>
      <c r="AX22" s="29">
        <v>588275.20000000007</v>
      </c>
      <c r="AY22" s="29">
        <v>41543962.259999998</v>
      </c>
      <c r="AZ22" s="29">
        <v>410979.51</v>
      </c>
      <c r="BA22" s="29">
        <v>43885745.829999998</v>
      </c>
    </row>
    <row r="23" spans="2:53">
      <c r="B23" s="134" t="s">
        <v>143</v>
      </c>
      <c r="C23" s="154" t="s">
        <v>144</v>
      </c>
      <c r="D23" s="12" t="s">
        <v>386</v>
      </c>
      <c r="E23" s="16"/>
      <c r="F23" s="21"/>
      <c r="G23" s="25"/>
      <c r="H23" s="127">
        <f t="shared" si="1"/>
        <v>0</v>
      </c>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2:53">
      <c r="B24" s="133" t="s">
        <v>145</v>
      </c>
      <c r="C24" s="150" t="s">
        <v>146</v>
      </c>
      <c r="D24" s="3"/>
      <c r="E24" s="16"/>
      <c r="F24" s="21"/>
      <c r="G24" s="25"/>
      <c r="H24" s="127">
        <f t="shared" si="1"/>
        <v>0</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2:53">
      <c r="B25" s="134" t="s">
        <v>147</v>
      </c>
      <c r="C25" s="152" t="s">
        <v>148</v>
      </c>
      <c r="D25" s="12" t="s">
        <v>386</v>
      </c>
      <c r="E25" s="16"/>
      <c r="F25" s="21"/>
      <c r="G25" s="25"/>
      <c r="H25" s="127">
        <f t="shared" si="1"/>
        <v>0</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53">
      <c r="B26" s="134" t="s">
        <v>149</v>
      </c>
      <c r="C26" s="152" t="s">
        <v>150</v>
      </c>
      <c r="D26" s="12" t="s">
        <v>386</v>
      </c>
      <c r="E26" s="16"/>
      <c r="F26" s="21"/>
      <c r="G26" s="25"/>
      <c r="H26" s="127">
        <f t="shared" si="1"/>
        <v>0</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53">
      <c r="B27" s="134" t="s">
        <v>151</v>
      </c>
      <c r="C27" s="152" t="s">
        <v>152</v>
      </c>
      <c r="D27" s="12" t="s">
        <v>386</v>
      </c>
      <c r="E27" s="16"/>
      <c r="F27" s="21"/>
      <c r="G27" s="25"/>
      <c r="H27" s="127">
        <f t="shared" si="1"/>
        <v>0</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2:53" ht="31.5">
      <c r="B28" s="134" t="s">
        <v>153</v>
      </c>
      <c r="C28" s="151" t="s">
        <v>154</v>
      </c>
      <c r="D28" s="12" t="s">
        <v>386</v>
      </c>
      <c r="E28" s="16" t="s">
        <v>512</v>
      </c>
      <c r="F28" s="21" t="s">
        <v>384</v>
      </c>
      <c r="G28" s="25">
        <f>3538431.78183998*1000</f>
        <v>3538431781.8399796</v>
      </c>
      <c r="H28" s="127">
        <f t="shared" si="1"/>
        <v>0</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2:53">
      <c r="B29" s="136"/>
      <c r="C29" s="146"/>
      <c r="D29" s="3"/>
      <c r="E29" s="16"/>
      <c r="F29" s="21"/>
      <c r="G29" s="25"/>
      <c r="H29" s="127">
        <f t="shared" si="1"/>
        <v>0</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2:53">
      <c r="B30" s="137" t="s">
        <v>155</v>
      </c>
      <c r="C30" s="145" t="s">
        <v>156</v>
      </c>
      <c r="D30" s="2"/>
      <c r="E30" s="16"/>
      <c r="F30" s="21"/>
      <c r="G30" s="25"/>
      <c r="H30" s="127">
        <f t="shared" si="1"/>
        <v>0</v>
      </c>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2:53" ht="31.5">
      <c r="B31" s="134" t="s">
        <v>157</v>
      </c>
      <c r="C31" s="151" t="s">
        <v>158</v>
      </c>
      <c r="D31" s="12" t="s">
        <v>300</v>
      </c>
      <c r="E31" s="16" t="s">
        <v>389</v>
      </c>
      <c r="F31" s="21" t="s">
        <v>384</v>
      </c>
      <c r="G31" s="25">
        <f>6688303.33284*1000</f>
        <v>6688303332.8400002</v>
      </c>
      <c r="H31" s="127">
        <f t="shared" si="1"/>
        <v>5187973050.2400007</v>
      </c>
      <c r="I31" s="29">
        <v>8284865.29</v>
      </c>
      <c r="J31" s="29">
        <v>3751946.93</v>
      </c>
      <c r="K31" s="29">
        <v>0</v>
      </c>
      <c r="L31" s="29">
        <v>1851403.8399999999</v>
      </c>
      <c r="M31" s="29">
        <v>8279715.29</v>
      </c>
      <c r="N31" s="29">
        <v>45529.8</v>
      </c>
      <c r="O31" s="29">
        <v>582367.89</v>
      </c>
      <c r="P31" s="29">
        <v>21148784.73</v>
      </c>
      <c r="Q31" s="29">
        <v>1150109.26</v>
      </c>
      <c r="R31" s="29">
        <v>1304766.99</v>
      </c>
      <c r="S31" s="29">
        <v>1135191.74</v>
      </c>
      <c r="T31" s="29">
        <v>18176.45</v>
      </c>
      <c r="U31" s="29">
        <v>4512864.71</v>
      </c>
      <c r="V31" s="29">
        <v>55433774.350000001</v>
      </c>
      <c r="W31" s="29">
        <v>127071097.42</v>
      </c>
      <c r="X31" s="29">
        <v>211736.77000000002</v>
      </c>
      <c r="Y31" s="29">
        <v>8442667.5700000003</v>
      </c>
      <c r="Z31" s="29">
        <v>641441367.36999989</v>
      </c>
      <c r="AA31" s="29">
        <v>487635664.98999989</v>
      </c>
      <c r="AB31" s="29">
        <v>530982054.71999991</v>
      </c>
      <c r="AC31" s="29">
        <v>5620000.6299999999</v>
      </c>
      <c r="AD31" s="29">
        <v>8210298.5900000008</v>
      </c>
      <c r="AE31" s="29">
        <v>2566971.8600000003</v>
      </c>
      <c r="AF31" s="29">
        <v>63744494.82</v>
      </c>
      <c r="AG31" s="29">
        <v>193704817.08000007</v>
      </c>
      <c r="AH31" s="29">
        <v>108023406.94</v>
      </c>
      <c r="AI31" s="29">
        <v>89392332.390000001</v>
      </c>
      <c r="AJ31" s="29">
        <v>51180099.82</v>
      </c>
      <c r="AK31" s="29">
        <v>116912554.48</v>
      </c>
      <c r="AL31" s="29">
        <v>56696475.039999999</v>
      </c>
      <c r="AM31" s="29">
        <v>145736699.58000001</v>
      </c>
      <c r="AN31" s="29">
        <v>624914723.89000034</v>
      </c>
      <c r="AO31" s="29">
        <v>31332129.720000003</v>
      </c>
      <c r="AP31" s="29">
        <v>38039880.909999996</v>
      </c>
      <c r="AQ31" s="29">
        <v>205575526.81999999</v>
      </c>
      <c r="AR31" s="29">
        <v>28789512.48</v>
      </c>
      <c r="AS31" s="29">
        <v>178419609.95000002</v>
      </c>
      <c r="AT31" s="29">
        <v>155104538.59</v>
      </c>
      <c r="AU31" s="29">
        <v>554691727.79000008</v>
      </c>
      <c r="AV31" s="29">
        <v>131327323.63</v>
      </c>
      <c r="AW31" s="29">
        <v>107316419.5</v>
      </c>
      <c r="AX31" s="29">
        <v>61723239.329999998</v>
      </c>
      <c r="AY31" s="29">
        <v>102791692.64</v>
      </c>
      <c r="AZ31" s="29">
        <v>84321332.429999992</v>
      </c>
      <c r="BA31" s="29">
        <v>138553155.22</v>
      </c>
    </row>
    <row r="32" spans="2:53">
      <c r="B32" s="136"/>
      <c r="C32" s="147"/>
      <c r="D32" s="3"/>
      <c r="E32" s="16"/>
      <c r="F32" s="21"/>
      <c r="G32" s="25"/>
      <c r="H32" s="127">
        <f t="shared" si="1"/>
        <v>0</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53">
      <c r="B33" s="137" t="s">
        <v>159</v>
      </c>
      <c r="C33" s="145" t="s">
        <v>0</v>
      </c>
      <c r="D33" s="3"/>
      <c r="E33" s="16"/>
      <c r="F33" s="21"/>
      <c r="G33" s="25"/>
      <c r="H33" s="127">
        <f t="shared" si="1"/>
        <v>0</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2:53">
      <c r="B34" s="135" t="s">
        <v>160</v>
      </c>
      <c r="C34" s="150" t="s">
        <v>161</v>
      </c>
      <c r="D34" s="3"/>
      <c r="E34" s="16"/>
      <c r="F34" s="21"/>
      <c r="G34" s="25"/>
      <c r="H34" s="127">
        <f t="shared" si="1"/>
        <v>0</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3">
      <c r="B35" s="135" t="s">
        <v>162</v>
      </c>
      <c r="C35" s="153" t="s">
        <v>163</v>
      </c>
      <c r="D35" s="3"/>
      <c r="E35" s="16"/>
      <c r="F35" s="21"/>
      <c r="G35" s="25"/>
      <c r="H35" s="127">
        <f t="shared" si="1"/>
        <v>0</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3">
      <c r="B36" s="134" t="s">
        <v>164</v>
      </c>
      <c r="C36" s="154" t="s">
        <v>165</v>
      </c>
      <c r="D36" s="12" t="s">
        <v>386</v>
      </c>
      <c r="E36" s="16"/>
      <c r="F36" s="21"/>
      <c r="G36" s="25"/>
      <c r="H36" s="127">
        <f t="shared" si="1"/>
        <v>0</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ht="31.5">
      <c r="B37" s="134" t="s">
        <v>166</v>
      </c>
      <c r="C37" s="154" t="s">
        <v>167</v>
      </c>
      <c r="D37" s="12" t="s">
        <v>300</v>
      </c>
      <c r="E37" s="16" t="s">
        <v>390</v>
      </c>
      <c r="F37" s="21" t="s">
        <v>384</v>
      </c>
      <c r="G37" s="25">
        <f>149301.45816*1000</f>
        <v>149301458.16</v>
      </c>
      <c r="H37" s="127">
        <f t="shared" si="1"/>
        <v>152000000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0</v>
      </c>
      <c r="AM37" s="29">
        <v>0</v>
      </c>
      <c r="AN37" s="29">
        <v>0</v>
      </c>
      <c r="AO37" s="29">
        <v>0</v>
      </c>
      <c r="AP37" s="29">
        <v>0</v>
      </c>
      <c r="AQ37" s="29">
        <v>0</v>
      </c>
      <c r="AR37" s="29">
        <v>0</v>
      </c>
      <c r="AS37" s="29">
        <v>0</v>
      </c>
      <c r="AT37" s="29">
        <v>0</v>
      </c>
      <c r="AU37" s="29">
        <v>0</v>
      </c>
      <c r="AV37" s="29">
        <v>0</v>
      </c>
      <c r="AW37" s="29">
        <v>0</v>
      </c>
      <c r="AX37" s="29">
        <v>0</v>
      </c>
      <c r="AY37" s="29">
        <v>0</v>
      </c>
      <c r="AZ37" s="29">
        <v>152000000</v>
      </c>
      <c r="BA37" s="29">
        <v>0</v>
      </c>
    </row>
    <row r="38" spans="2:53">
      <c r="B38" s="134" t="s">
        <v>168</v>
      </c>
      <c r="C38" s="152" t="s">
        <v>169</v>
      </c>
      <c r="D38" s="12" t="s">
        <v>357</v>
      </c>
      <c r="E38" s="16"/>
      <c r="F38" s="21"/>
      <c r="G38" s="26"/>
      <c r="H38" s="127">
        <f t="shared" si="1"/>
        <v>0</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2:53">
      <c r="B39" s="135" t="s">
        <v>170</v>
      </c>
      <c r="C39" s="153" t="s">
        <v>171</v>
      </c>
      <c r="D39" s="2"/>
      <c r="E39" s="16"/>
      <c r="F39" s="21"/>
      <c r="G39" s="26"/>
      <c r="H39" s="127">
        <f t="shared" si="1"/>
        <v>0</v>
      </c>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ht="31.5">
      <c r="B40" s="134" t="s">
        <v>172</v>
      </c>
      <c r="C40" s="154" t="s">
        <v>173</v>
      </c>
      <c r="D40" s="12" t="s">
        <v>300</v>
      </c>
      <c r="E40" s="16" t="s">
        <v>391</v>
      </c>
      <c r="F40" s="21" t="s">
        <v>384</v>
      </c>
      <c r="G40" s="25">
        <f>40048763.53216*1000</f>
        <v>40048763532.159996</v>
      </c>
      <c r="H40" s="127">
        <f t="shared" si="1"/>
        <v>35617048587.149994</v>
      </c>
      <c r="I40" s="29">
        <v>345287660.56999999</v>
      </c>
      <c r="J40" s="29">
        <v>213830232.70000002</v>
      </c>
      <c r="K40" s="29">
        <v>61383527.340000004</v>
      </c>
      <c r="L40" s="29">
        <v>59003170.539999999</v>
      </c>
      <c r="M40" s="29">
        <v>95119623.639999986</v>
      </c>
      <c r="N40" s="29">
        <v>160820797.86999997</v>
      </c>
      <c r="O40" s="29">
        <v>73568646.409999982</v>
      </c>
      <c r="P40" s="29">
        <v>349997062.00000006</v>
      </c>
      <c r="Q40" s="29">
        <v>59671322.649999999</v>
      </c>
      <c r="R40" s="29">
        <v>194564811.69999999</v>
      </c>
      <c r="S40" s="29">
        <v>26514698.850000001</v>
      </c>
      <c r="T40" s="29">
        <v>184290845.93000001</v>
      </c>
      <c r="U40" s="29">
        <v>1037532102.1199999</v>
      </c>
      <c r="V40" s="29">
        <v>0</v>
      </c>
      <c r="W40" s="29">
        <v>13284.359999999999</v>
      </c>
      <c r="X40" s="29">
        <v>10385962.060000001</v>
      </c>
      <c r="Y40" s="29">
        <v>1441676581.9799998</v>
      </c>
      <c r="Z40" s="29">
        <v>316213.67000000004</v>
      </c>
      <c r="AA40" s="29">
        <v>4468712380.2600002</v>
      </c>
      <c r="AB40" s="29">
        <v>23359897272.27</v>
      </c>
      <c r="AC40" s="29">
        <v>487509148.00999999</v>
      </c>
      <c r="AD40" s="29">
        <v>365549942.15000004</v>
      </c>
      <c r="AE40" s="29">
        <v>34497424.769999996</v>
      </c>
      <c r="AF40" s="29">
        <v>243549.62999999998</v>
      </c>
      <c r="AG40" s="29">
        <v>3648073.5799999996</v>
      </c>
      <c r="AH40" s="29">
        <v>582925.6</v>
      </c>
      <c r="AI40" s="29">
        <v>379466.31</v>
      </c>
      <c r="AJ40" s="29">
        <v>1500</v>
      </c>
      <c r="AK40" s="29">
        <v>17429472.359999999</v>
      </c>
      <c r="AL40" s="29">
        <v>735503.51</v>
      </c>
      <c r="AM40" s="29">
        <v>21334798.510000002</v>
      </c>
      <c r="AN40" s="29">
        <v>140515955.06999999</v>
      </c>
      <c r="AO40" s="29">
        <v>3904260.32</v>
      </c>
      <c r="AP40" s="29">
        <v>233854.96</v>
      </c>
      <c r="AQ40" s="29">
        <v>3794764.71</v>
      </c>
      <c r="AR40" s="29">
        <v>110488731.69</v>
      </c>
      <c r="AS40" s="29">
        <v>245009218.59</v>
      </c>
      <c r="AT40" s="29">
        <v>245023525.83000001</v>
      </c>
      <c r="AU40" s="29">
        <v>619340839.84000003</v>
      </c>
      <c r="AV40" s="29">
        <v>366782510.95999998</v>
      </c>
      <c r="AW40" s="29">
        <v>276139995.79000002</v>
      </c>
      <c r="AX40" s="29">
        <v>21709662.59</v>
      </c>
      <c r="AY40" s="29">
        <v>215284791.41</v>
      </c>
      <c r="AZ40" s="29">
        <v>129615698.60000001</v>
      </c>
      <c r="BA40" s="29">
        <v>164706775.44</v>
      </c>
    </row>
    <row r="41" spans="2:53">
      <c r="B41" s="134" t="s">
        <v>174</v>
      </c>
      <c r="C41" s="154" t="s">
        <v>175</v>
      </c>
      <c r="D41" s="12" t="s">
        <v>357</v>
      </c>
      <c r="E41" s="16"/>
      <c r="F41" s="21"/>
      <c r="G41" s="25"/>
      <c r="H41" s="127">
        <f t="shared" si="1"/>
        <v>0</v>
      </c>
      <c r="I41" s="29"/>
      <c r="J41" s="29"/>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row>
    <row r="42" spans="2:53">
      <c r="B42" s="135" t="s">
        <v>281</v>
      </c>
      <c r="C42" s="155" t="s">
        <v>176</v>
      </c>
      <c r="D42" s="2"/>
      <c r="E42" s="16"/>
      <c r="F42" s="21"/>
      <c r="G42" s="25"/>
      <c r="H42" s="127">
        <f t="shared" si="1"/>
        <v>0</v>
      </c>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row>
    <row r="43" spans="2:53">
      <c r="B43" s="134" t="s">
        <v>177</v>
      </c>
      <c r="C43" s="156" t="s">
        <v>178</v>
      </c>
      <c r="D43" s="12" t="s">
        <v>386</v>
      </c>
      <c r="E43" s="16"/>
      <c r="F43" s="21"/>
      <c r="G43" s="25"/>
      <c r="H43" s="127">
        <f t="shared" si="1"/>
        <v>0</v>
      </c>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row>
    <row r="44" spans="2:53">
      <c r="B44" s="134" t="s">
        <v>179</v>
      </c>
      <c r="C44" s="156" t="s">
        <v>180</v>
      </c>
      <c r="D44" s="12" t="s">
        <v>386</v>
      </c>
      <c r="E44" s="16"/>
      <c r="F44" s="21"/>
      <c r="G44" s="25"/>
      <c r="H44" s="127">
        <f t="shared" si="1"/>
        <v>0</v>
      </c>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row>
    <row r="45" spans="2:53">
      <c r="B45" s="134" t="s">
        <v>181</v>
      </c>
      <c r="C45" s="154" t="s">
        <v>198</v>
      </c>
      <c r="D45" s="12" t="s">
        <v>386</v>
      </c>
      <c r="E45" s="16"/>
      <c r="F45" s="21"/>
      <c r="G45" s="25"/>
      <c r="H45" s="127">
        <f t="shared" si="1"/>
        <v>0</v>
      </c>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row>
    <row r="46" spans="2:53">
      <c r="B46" s="134" t="s">
        <v>182</v>
      </c>
      <c r="C46" s="154" t="s">
        <v>199</v>
      </c>
      <c r="D46" s="12" t="s">
        <v>386</v>
      </c>
      <c r="E46" s="16"/>
      <c r="F46" s="21"/>
      <c r="G46" s="25"/>
      <c r="H46" s="127">
        <f t="shared" si="1"/>
        <v>0</v>
      </c>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row>
    <row r="47" spans="2:53">
      <c r="B47" s="135" t="s">
        <v>183</v>
      </c>
      <c r="C47" s="153" t="s">
        <v>184</v>
      </c>
      <c r="D47" s="2"/>
      <c r="E47" s="16"/>
      <c r="F47" s="21"/>
      <c r="G47" s="25"/>
      <c r="H47" s="127">
        <f t="shared" si="1"/>
        <v>0</v>
      </c>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row>
    <row r="48" spans="2:53">
      <c r="B48" s="138" t="s">
        <v>185</v>
      </c>
      <c r="C48" s="154" t="s">
        <v>186</v>
      </c>
      <c r="D48" s="12" t="s">
        <v>386</v>
      </c>
      <c r="E48" s="17"/>
      <c r="F48" s="22"/>
      <c r="G48" s="25"/>
      <c r="H48" s="127">
        <f t="shared" si="1"/>
        <v>0</v>
      </c>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row>
    <row r="49" spans="2:53">
      <c r="B49" s="134" t="s">
        <v>187</v>
      </c>
      <c r="C49" s="154" t="s">
        <v>188</v>
      </c>
      <c r="D49" s="12" t="s">
        <v>386</v>
      </c>
      <c r="E49" s="16"/>
      <c r="F49" s="21"/>
      <c r="G49" s="27"/>
      <c r="H49" s="127">
        <f t="shared" si="1"/>
        <v>0</v>
      </c>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row>
    <row r="50" spans="2:53">
      <c r="B50" s="138" t="s">
        <v>189</v>
      </c>
      <c r="C50" s="152" t="s">
        <v>190</v>
      </c>
      <c r="D50" s="12" t="s">
        <v>386</v>
      </c>
      <c r="E50" s="16"/>
      <c r="F50" s="21"/>
      <c r="G50" s="25"/>
      <c r="H50" s="127">
        <f t="shared" si="1"/>
        <v>0</v>
      </c>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row>
    <row r="51" spans="2:53">
      <c r="B51" s="134" t="s">
        <v>191</v>
      </c>
      <c r="C51" s="152" t="s">
        <v>192</v>
      </c>
      <c r="D51" s="12" t="s">
        <v>357</v>
      </c>
      <c r="E51" s="16"/>
      <c r="F51" s="21"/>
      <c r="G51" s="25"/>
      <c r="H51" s="127">
        <f t="shared" si="1"/>
        <v>0</v>
      </c>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row>
    <row r="52" spans="2:53">
      <c r="B52" s="148"/>
      <c r="C52" s="149"/>
      <c r="D52" s="4"/>
      <c r="E52" s="18"/>
      <c r="F52" s="23"/>
      <c r="G52" s="28"/>
      <c r="H52" s="128"/>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row>
    <row r="53" spans="2:53">
      <c r="G53" s="29"/>
    </row>
    <row r="54" spans="2:53">
      <c r="E54" s="109"/>
      <c r="F54" s="109"/>
      <c r="G54" s="110" t="s">
        <v>245</v>
      </c>
      <c r="H54" s="111" t="s">
        <v>243</v>
      </c>
    </row>
    <row r="55" spans="2:53" ht="21">
      <c r="B55" s="112" t="s">
        <v>200</v>
      </c>
      <c r="G55" s="113">
        <f>SUM(G11:G52)</f>
        <v>104963464541.06998</v>
      </c>
      <c r="H55" s="113">
        <f>SUM(H11:H52)</f>
        <v>91918519589.589996</v>
      </c>
    </row>
    <row r="56" spans="2:53">
      <c r="B56" s="185" t="s">
        <v>515</v>
      </c>
      <c r="C56" s="186" t="s">
        <v>518</v>
      </c>
    </row>
    <row r="57" spans="2:53">
      <c r="B57" s="182" t="s">
        <v>514</v>
      </c>
      <c r="C57" s="183" t="s">
        <v>513</v>
      </c>
    </row>
    <row r="58" spans="2:53">
      <c r="B58" s="182" t="s">
        <v>516</v>
      </c>
      <c r="C58" s="183" t="s">
        <v>517</v>
      </c>
    </row>
    <row r="59" spans="2:53">
      <c r="B59" s="68" t="s">
        <v>519</v>
      </c>
      <c r="C59" s="68" t="s">
        <v>520</v>
      </c>
    </row>
    <row r="103" spans="3:3">
      <c r="C103" s="68" t="str">
        <f>TRIM(C54)</f>
        <v/>
      </c>
    </row>
    <row r="104" spans="3:3">
      <c r="C104" s="68" t="str">
        <f>TRIM(C55)</f>
        <v/>
      </c>
    </row>
  </sheetData>
  <mergeCells count="9">
    <mergeCell ref="H9:N9"/>
    <mergeCell ref="H8:N8"/>
    <mergeCell ref="B3:D3"/>
    <mergeCell ref="B4:D4"/>
    <mergeCell ref="B2:D2"/>
    <mergeCell ref="B8:D8"/>
    <mergeCell ref="B9:D9"/>
    <mergeCell ref="E9:G9"/>
    <mergeCell ref="E8:G8"/>
  </mergeCells>
  <conditionalFormatting sqref="D13:D51">
    <cfRule type="containsText" dxfId="1" priority="3" operator="containsText" text="Including;Not Applicable;Not included">
      <formula>NOT(ISERROR(SEARCH("Including;Not Applicable;Not included",D13)))</formula>
    </cfRule>
  </conditionalFormatting>
  <dataValidations count="18">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5:D28 D18:D19 D13:D16 D31 D36:D38 D40:D41 D43:D46 D48:D51 D21:D23">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formula1>3</formula1>
      <formula2>3</formula2>
    </dataValidation>
    <dataValidation type="decimal" operator="greaterThan" allowBlank="1" showErrorMessage="1" errorTitle="Non-numeric value detected" error="Only include numbers in this section._x000a__x000a_Other information or comments, please include under E. Notes" sqref="BB13 I11:BA12 I41:BA52">
      <formula1>-1000000000000000000</formula1>
    </dataValidation>
    <dataValidation type="list" showDropDown="1" showErrorMessage="1" errorTitle="Editing attempt detected" error="Please do not edit these descriptions" sqref="G54:H54">
      <formula1>"#ERROR!"</formula1>
    </dataValidation>
    <dataValidation type="list" showDropDown="1" showInputMessage="1" showErrorMessage="1" errorTitle="Please do not edit these cells" error="Please do not edit these cells" sqref="B2:D10 E2:G2 H2:H7 E10:H10 D11:D12 D17 D20 D24 D29:D30 D32:D35 D39 D42 D47 D52 E8:BA9">
      <formula1>"#ERROR!"</formula1>
    </dataValidation>
    <dataValidation type="list" showDropDown="1" showErrorMessage="1" errorTitle="Please do not edit these cells" error="Please do not edit these cells" sqref="E6:F7 G4">
      <formula1>"#ERROR!"</formula1>
    </dataValidation>
    <dataValidation type="custom" allowBlank="1" showInputMessage="1" promptTitle="Name of identifier" prompt="Please input name of identifier, such as &quot;Taxpayer Identification Number&quot; or similar." sqref="G5">
      <formula1>IFERROR(OR(ISNUMBER(SEARCH("Example:",G5)),ISNUMBER(SEARCH("Example:",G5))),TRUE)</formula1>
    </dataValidation>
    <dataValidation allowBlank="1" showInputMessage="1" promptTitle="Name of register" prompt="Please input name of register or agency" sqref="G6"/>
    <dataValidation allowBlank="1" showInputMessage="1" showErrorMessage="1" promptTitle="Registry URL" prompt="Please insert direct URL to the registry or agency" sqref="G7"/>
    <dataValidation type="list" showDropDown="1" showErrorMessage="1" errorTitle="Editing attempt detected" error="Please do not edit GFS Codes or Descriptions." sqref="B11:C52">
      <formula1>"#ERROR!"</formula1>
    </dataValidation>
    <dataValidation type="decimal" operator="greaterThan" allowBlank="1" showErrorMessage="1" errorTitle="Non-numeric value detected" error="Please only input numeric values" sqref="G11:G52">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52"/>
    <dataValidation allowBlank="1" showInputMessage="1" promptTitle="Receiving government agency" prompt="Input the name of the government recipient here._x000a__x000a_Please refrain from using acronyms, and input complete name" sqref="F11:F52"/>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J6:BA6">
      <formula1>"&lt;Choose sector&gt;,Oil,Gas,Mining,NA,Oil and Gas,Other"</formula1>
    </dataValidation>
    <dataValidation allowBlank="1" showInputMessage="1" promptTitle="Identification #" prompt="Please input unique identification number, such as TIN, organisational number or similar" sqref="I5:BA5"/>
    <dataValidation allowBlank="1" showInputMessage="1" promptTitle="Company name" prompt="Input company name here_x000a__x000a_Please refrain from using acronyms, and input complete name" sqref="I4:BA4"/>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BA7">
      <formula1>1</formula1>
      <formula2>30</formula2>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BY57"/>
  <sheetViews>
    <sheetView showGridLines="0" topLeftCell="A25" zoomScale="55" zoomScaleNormal="55" zoomScalePageLayoutView="55" workbookViewId="0">
      <selection activeCell="I4" sqref="I4"/>
    </sheetView>
  </sheetViews>
  <sheetFormatPr defaultColWidth="10.875" defaultRowHeight="15.75"/>
  <cols>
    <col min="1" max="1" width="3.625" style="68" customWidth="1"/>
    <col min="2" max="2" width="7.375" style="68" customWidth="1"/>
    <col min="3" max="3" width="77.625" style="68" customWidth="1"/>
    <col min="4" max="4" width="46.375" style="68" customWidth="1"/>
    <col min="5" max="5" width="50.875" style="68" customWidth="1"/>
    <col min="6" max="6" width="53.625" style="68" customWidth="1"/>
    <col min="7" max="7" width="50.125" style="68" customWidth="1"/>
    <col min="8" max="8" width="16.125" style="68" customWidth="1"/>
    <col min="9" max="9" width="11.5" style="68" bestFit="1" customWidth="1"/>
    <col min="10" max="10" width="15.125" style="68" bestFit="1" customWidth="1"/>
    <col min="11" max="11" width="11.5" style="68" bestFit="1" customWidth="1"/>
    <col min="12" max="13" width="11.5" style="68" customWidth="1"/>
    <col min="14" max="14" width="12.5" style="68" bestFit="1" customWidth="1"/>
    <col min="15" max="16384" width="10.875" style="68"/>
  </cols>
  <sheetData>
    <row r="1" spans="2:77" ht="15.95" customHeight="1"/>
    <row r="2" spans="2:77" ht="26.25">
      <c r="B2" s="69" t="s">
        <v>194</v>
      </c>
      <c r="G2" s="70" t="s">
        <v>247</v>
      </c>
      <c r="H2" s="71" t="s">
        <v>197</v>
      </c>
      <c r="I2" s="72"/>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4"/>
    </row>
    <row r="3" spans="2:77">
      <c r="B3" s="75" t="s">
        <v>213</v>
      </c>
      <c r="G3" s="76" t="s">
        <v>287</v>
      </c>
      <c r="H3" s="77" t="s">
        <v>202</v>
      </c>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9"/>
    </row>
    <row r="4" spans="2:77" ht="78.75">
      <c r="B4" s="80" t="s">
        <v>246</v>
      </c>
      <c r="H4" s="81" t="s">
        <v>79</v>
      </c>
      <c r="I4" s="82" t="s">
        <v>2</v>
      </c>
      <c r="J4" s="82" t="s">
        <v>3</v>
      </c>
      <c r="K4" s="82" t="s">
        <v>4</v>
      </c>
      <c r="L4" s="82" t="s">
        <v>12</v>
      </c>
      <c r="M4" s="82" t="s">
        <v>13</v>
      </c>
      <c r="N4" s="82" t="s">
        <v>14</v>
      </c>
      <c r="O4" s="82" t="s">
        <v>15</v>
      </c>
      <c r="P4" s="82" t="s">
        <v>16</v>
      </c>
      <c r="Q4" s="82" t="s">
        <v>17</v>
      </c>
      <c r="R4" s="82" t="s">
        <v>18</v>
      </c>
      <c r="S4" s="82" t="s">
        <v>19</v>
      </c>
      <c r="T4" s="82" t="s">
        <v>20</v>
      </c>
      <c r="U4" s="82" t="s">
        <v>21</v>
      </c>
      <c r="V4" s="82" t="s">
        <v>22</v>
      </c>
      <c r="W4" s="82" t="s">
        <v>23</v>
      </c>
      <c r="X4" s="82" t="s">
        <v>24</v>
      </c>
      <c r="Y4" s="82" t="s">
        <v>25</v>
      </c>
      <c r="Z4" s="82" t="s">
        <v>26</v>
      </c>
      <c r="AA4" s="82" t="s">
        <v>27</v>
      </c>
      <c r="AB4" s="82" t="s">
        <v>28</v>
      </c>
      <c r="AC4" s="82" t="s">
        <v>29</v>
      </c>
      <c r="AD4" s="82" t="s">
        <v>30</v>
      </c>
      <c r="AE4" s="82" t="s">
        <v>31</v>
      </c>
      <c r="AF4" s="82" t="s">
        <v>32</v>
      </c>
      <c r="AG4" s="82" t="s">
        <v>33</v>
      </c>
      <c r="AH4" s="82" t="s">
        <v>34</v>
      </c>
      <c r="AI4" s="82" t="s">
        <v>35</v>
      </c>
      <c r="AJ4" s="82" t="s">
        <v>36</v>
      </c>
      <c r="AK4" s="82" t="s">
        <v>37</v>
      </c>
      <c r="AL4" s="82" t="s">
        <v>38</v>
      </c>
      <c r="AM4" s="82" t="s">
        <v>39</v>
      </c>
      <c r="AN4" s="82" t="s">
        <v>40</v>
      </c>
      <c r="AO4" s="82" t="s">
        <v>41</v>
      </c>
      <c r="AP4" s="82" t="s">
        <v>42</v>
      </c>
      <c r="AQ4" s="82" t="s">
        <v>43</v>
      </c>
      <c r="AR4" s="82" t="s">
        <v>44</v>
      </c>
      <c r="AS4" s="82" t="s">
        <v>45</v>
      </c>
      <c r="AT4" s="82" t="s">
        <v>46</v>
      </c>
      <c r="AU4" s="82" t="s">
        <v>47</v>
      </c>
      <c r="AV4" s="82" t="s">
        <v>48</v>
      </c>
      <c r="AW4" s="82" t="s">
        <v>49</v>
      </c>
      <c r="AX4" s="82" t="s">
        <v>50</v>
      </c>
      <c r="AY4" s="82" t="s">
        <v>51</v>
      </c>
      <c r="AZ4" s="82" t="s">
        <v>52</v>
      </c>
      <c r="BA4" s="82" t="s">
        <v>53</v>
      </c>
      <c r="BB4" s="82" t="s">
        <v>54</v>
      </c>
      <c r="BC4" s="82" t="s">
        <v>55</v>
      </c>
      <c r="BD4" s="82" t="s">
        <v>56</v>
      </c>
      <c r="BE4" s="82" t="s">
        <v>57</v>
      </c>
      <c r="BF4" s="82" t="s">
        <v>58</v>
      </c>
      <c r="BG4" s="82" t="s">
        <v>59</v>
      </c>
      <c r="BH4" s="82" t="s">
        <v>60</v>
      </c>
      <c r="BI4" s="82" t="s">
        <v>61</v>
      </c>
      <c r="BJ4" s="82" t="s">
        <v>62</v>
      </c>
      <c r="BK4" s="82" t="s">
        <v>63</v>
      </c>
      <c r="BL4" s="82" t="s">
        <v>64</v>
      </c>
      <c r="BM4" s="82" t="s">
        <v>65</v>
      </c>
      <c r="BN4" s="82" t="s">
        <v>66</v>
      </c>
      <c r="BO4" s="82" t="s">
        <v>67</v>
      </c>
      <c r="BP4" s="82" t="s">
        <v>68</v>
      </c>
      <c r="BQ4" s="82" t="s">
        <v>69</v>
      </c>
      <c r="BR4" s="82" t="s">
        <v>70</v>
      </c>
      <c r="BS4" s="82" t="s">
        <v>71</v>
      </c>
      <c r="BT4" s="82" t="s">
        <v>72</v>
      </c>
      <c r="BU4" s="82" t="s">
        <v>73</v>
      </c>
      <c r="BV4" s="82" t="s">
        <v>74</v>
      </c>
      <c r="BW4" s="82" t="s">
        <v>75</v>
      </c>
      <c r="BX4" s="82" t="s">
        <v>76</v>
      </c>
      <c r="BY4" s="83" t="s">
        <v>77</v>
      </c>
    </row>
    <row r="5" spans="2:77">
      <c r="B5" s="80"/>
      <c r="H5" s="84" t="s">
        <v>80</v>
      </c>
      <c r="I5" s="85">
        <v>891083092</v>
      </c>
      <c r="J5" s="85">
        <v>914807077</v>
      </c>
      <c r="K5" s="85">
        <v>989490168</v>
      </c>
      <c r="L5" s="86"/>
      <c r="M5" s="86"/>
      <c r="N5" s="87"/>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8"/>
    </row>
    <row r="6" spans="2:77">
      <c r="H6" s="89" t="s">
        <v>1</v>
      </c>
      <c r="I6" s="90" t="s">
        <v>10</v>
      </c>
      <c r="J6" s="90" t="s">
        <v>10</v>
      </c>
      <c r="K6" s="90" t="s">
        <v>10</v>
      </c>
      <c r="L6" s="90" t="s">
        <v>10</v>
      </c>
      <c r="M6" s="90" t="s">
        <v>10</v>
      </c>
      <c r="N6" s="90" t="s">
        <v>10</v>
      </c>
      <c r="O6" s="90" t="s">
        <v>10</v>
      </c>
      <c r="P6" s="90" t="s">
        <v>10</v>
      </c>
      <c r="Q6" s="90" t="s">
        <v>10</v>
      </c>
      <c r="R6" s="90" t="s">
        <v>10</v>
      </c>
      <c r="S6" s="90" t="s">
        <v>10</v>
      </c>
      <c r="T6" s="90" t="s">
        <v>10</v>
      </c>
      <c r="U6" s="90" t="s">
        <v>10</v>
      </c>
      <c r="V6" s="90" t="s">
        <v>10</v>
      </c>
      <c r="W6" s="90" t="s">
        <v>10</v>
      </c>
      <c r="X6" s="90" t="s">
        <v>10</v>
      </c>
      <c r="Y6" s="90" t="s">
        <v>10</v>
      </c>
      <c r="Z6" s="90" t="s">
        <v>10</v>
      </c>
      <c r="AA6" s="90" t="s">
        <v>10</v>
      </c>
      <c r="AB6" s="90" t="s">
        <v>10</v>
      </c>
      <c r="AC6" s="90" t="s">
        <v>10</v>
      </c>
      <c r="AD6" s="90" t="s">
        <v>10</v>
      </c>
      <c r="AE6" s="90" t="s">
        <v>10</v>
      </c>
      <c r="AF6" s="90" t="s">
        <v>10</v>
      </c>
      <c r="AG6" s="90" t="s">
        <v>10</v>
      </c>
      <c r="AH6" s="90" t="s">
        <v>10</v>
      </c>
      <c r="AI6" s="90" t="s">
        <v>10</v>
      </c>
      <c r="AJ6" s="90" t="s">
        <v>10</v>
      </c>
      <c r="AK6" s="90" t="s">
        <v>10</v>
      </c>
      <c r="AL6" s="90" t="s">
        <v>10</v>
      </c>
      <c r="AM6" s="90" t="s">
        <v>10</v>
      </c>
      <c r="AN6" s="90" t="s">
        <v>10</v>
      </c>
      <c r="AO6" s="90" t="s">
        <v>10</v>
      </c>
      <c r="AP6" s="90" t="s">
        <v>10</v>
      </c>
      <c r="AQ6" s="90" t="s">
        <v>10</v>
      </c>
      <c r="AR6" s="90" t="s">
        <v>10</v>
      </c>
      <c r="AS6" s="90" t="s">
        <v>10</v>
      </c>
      <c r="AT6" s="90" t="s">
        <v>10</v>
      </c>
      <c r="AU6" s="90" t="s">
        <v>10</v>
      </c>
      <c r="AV6" s="90" t="s">
        <v>10</v>
      </c>
      <c r="AW6" s="90" t="s">
        <v>10</v>
      </c>
      <c r="AX6" s="90" t="s">
        <v>10</v>
      </c>
      <c r="AY6" s="90" t="s">
        <v>10</v>
      </c>
      <c r="AZ6" s="90" t="s">
        <v>10</v>
      </c>
      <c r="BA6" s="90" t="s">
        <v>10</v>
      </c>
      <c r="BB6" s="90" t="s">
        <v>10</v>
      </c>
      <c r="BC6" s="90" t="s">
        <v>10</v>
      </c>
      <c r="BD6" s="90" t="s">
        <v>10</v>
      </c>
      <c r="BE6" s="90" t="s">
        <v>10</v>
      </c>
      <c r="BF6" s="90" t="s">
        <v>10</v>
      </c>
      <c r="BG6" s="90" t="s">
        <v>10</v>
      </c>
      <c r="BH6" s="90" t="s">
        <v>10</v>
      </c>
      <c r="BI6" s="90" t="s">
        <v>10</v>
      </c>
      <c r="BJ6" s="90" t="s">
        <v>10</v>
      </c>
      <c r="BK6" s="90" t="s">
        <v>10</v>
      </c>
      <c r="BL6" s="90" t="s">
        <v>10</v>
      </c>
      <c r="BM6" s="90" t="s">
        <v>10</v>
      </c>
      <c r="BN6" s="90" t="s">
        <v>10</v>
      </c>
      <c r="BO6" s="90" t="s">
        <v>10</v>
      </c>
      <c r="BP6" s="90" t="s">
        <v>10</v>
      </c>
      <c r="BQ6" s="90" t="s">
        <v>10</v>
      </c>
      <c r="BR6" s="90" t="s">
        <v>10</v>
      </c>
      <c r="BS6" s="90" t="s">
        <v>10</v>
      </c>
      <c r="BT6" s="90" t="s">
        <v>10</v>
      </c>
      <c r="BU6" s="90" t="s">
        <v>10</v>
      </c>
      <c r="BV6" s="90" t="s">
        <v>10</v>
      </c>
      <c r="BW6" s="90" t="s">
        <v>10</v>
      </c>
      <c r="BX6" s="90" t="s">
        <v>10</v>
      </c>
      <c r="BY6" s="91" t="s">
        <v>10</v>
      </c>
    </row>
    <row r="7" spans="2:77" ht="62.1" customHeight="1">
      <c r="B7" s="71" t="s">
        <v>196</v>
      </c>
      <c r="C7" s="73"/>
      <c r="D7" s="73"/>
      <c r="E7" s="227" t="s">
        <v>261</v>
      </c>
      <c r="F7" s="228"/>
      <c r="G7" s="229"/>
      <c r="H7" s="224" t="s">
        <v>248</v>
      </c>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row>
    <row r="8" spans="2:77" ht="57.75" customHeight="1">
      <c r="B8" s="217" t="s">
        <v>205</v>
      </c>
      <c r="C8" s="222"/>
      <c r="D8" s="223"/>
      <c r="E8" s="217" t="s">
        <v>249</v>
      </c>
      <c r="F8" s="222"/>
      <c r="G8" s="223"/>
      <c r="H8" s="226" t="s">
        <v>206</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row>
    <row r="9" spans="2:77">
      <c r="B9" s="92" t="s">
        <v>193</v>
      </c>
      <c r="C9" s="93"/>
      <c r="D9" s="13" t="s">
        <v>110</v>
      </c>
      <c r="E9" s="14" t="s">
        <v>11</v>
      </c>
      <c r="F9" s="13" t="s">
        <v>236</v>
      </c>
      <c r="G9" s="13" t="s">
        <v>244</v>
      </c>
      <c r="H9" s="94" t="s">
        <v>78</v>
      </c>
      <c r="I9" s="95">
        <f t="shared" ref="I9:N9" si="0">SUM(I11:I54)</f>
        <v>-22762</v>
      </c>
      <c r="J9" s="95">
        <f t="shared" si="0"/>
        <v>10341612</v>
      </c>
      <c r="K9" s="95">
        <f t="shared" si="0"/>
        <v>-18710</v>
      </c>
      <c r="L9" s="95">
        <f t="shared" si="0"/>
        <v>4779</v>
      </c>
      <c r="M9" s="95">
        <f t="shared" si="0"/>
        <v>-589625</v>
      </c>
      <c r="N9" s="95">
        <f t="shared" si="0"/>
        <v>33305</v>
      </c>
      <c r="O9" s="95">
        <f t="shared" ref="O9:BY9" si="1">SUM(O11:O54)</f>
        <v>-38891</v>
      </c>
      <c r="P9" s="95">
        <f t="shared" si="1"/>
        <v>-47810</v>
      </c>
      <c r="Q9" s="95">
        <f t="shared" si="1"/>
        <v>1852737</v>
      </c>
      <c r="R9" s="95">
        <f t="shared" si="1"/>
        <v>187192.58</v>
      </c>
      <c r="S9" s="95">
        <f t="shared" si="1"/>
        <v>-122270.41</v>
      </c>
      <c r="T9" s="95">
        <f t="shared" si="1"/>
        <v>15436034</v>
      </c>
      <c r="U9" s="95">
        <f t="shared" si="1"/>
        <v>176068</v>
      </c>
      <c r="V9" s="95">
        <f t="shared" si="1"/>
        <v>-77620</v>
      </c>
      <c r="W9" s="95">
        <f t="shared" si="1"/>
        <v>-1429916.44</v>
      </c>
      <c r="X9" s="95">
        <f t="shared" si="1"/>
        <v>2642755</v>
      </c>
      <c r="Y9" s="95">
        <f t="shared" si="1"/>
        <v>-7985</v>
      </c>
      <c r="Z9" s="95">
        <f t="shared" si="1"/>
        <v>-365272</v>
      </c>
      <c r="AA9" s="95">
        <f t="shared" si="1"/>
        <v>-137362</v>
      </c>
      <c r="AB9" s="95">
        <f t="shared" si="1"/>
        <v>9264035</v>
      </c>
      <c r="AC9" s="95">
        <f t="shared" si="1"/>
        <v>0</v>
      </c>
      <c r="AD9" s="95">
        <f t="shared" si="1"/>
        <v>1179842</v>
      </c>
      <c r="AE9" s="95">
        <f t="shared" si="1"/>
        <v>-14519</v>
      </c>
      <c r="AF9" s="95">
        <f t="shared" si="1"/>
        <v>32517725</v>
      </c>
      <c r="AG9" s="95">
        <f t="shared" si="1"/>
        <v>157583</v>
      </c>
      <c r="AH9" s="95">
        <f t="shared" si="1"/>
        <v>-84686</v>
      </c>
      <c r="AI9" s="95">
        <f t="shared" si="1"/>
        <v>-379675</v>
      </c>
      <c r="AJ9" s="95">
        <f t="shared" si="1"/>
        <v>2707073</v>
      </c>
      <c r="AK9" s="95">
        <f t="shared" si="1"/>
        <v>-12791</v>
      </c>
      <c r="AL9" s="95">
        <f t="shared" si="1"/>
        <v>1437624</v>
      </c>
      <c r="AM9" s="95">
        <f t="shared" si="1"/>
        <v>487678</v>
      </c>
      <c r="AN9" s="95">
        <f t="shared" si="1"/>
        <v>-50878</v>
      </c>
      <c r="AO9" s="95">
        <f t="shared" si="1"/>
        <v>0</v>
      </c>
      <c r="AP9" s="95">
        <f t="shared" si="1"/>
        <v>2323280</v>
      </c>
      <c r="AQ9" s="95">
        <f t="shared" si="1"/>
        <v>-707208</v>
      </c>
      <c r="AR9" s="95">
        <f t="shared" si="1"/>
        <v>13689053</v>
      </c>
      <c r="AS9" s="95">
        <f t="shared" si="1"/>
        <v>-268927</v>
      </c>
      <c r="AT9" s="95">
        <f t="shared" si="1"/>
        <v>569316.17000000004</v>
      </c>
      <c r="AU9" s="95">
        <f t="shared" si="1"/>
        <v>2</v>
      </c>
      <c r="AV9" s="95">
        <f t="shared" si="1"/>
        <v>311</v>
      </c>
      <c r="AW9" s="95">
        <f t="shared" si="1"/>
        <v>228751</v>
      </c>
      <c r="AX9" s="95">
        <f t="shared" si="1"/>
        <v>-26715</v>
      </c>
      <c r="AY9" s="95">
        <f t="shared" si="1"/>
        <v>-539013</v>
      </c>
      <c r="AZ9" s="95">
        <f t="shared" si="1"/>
        <v>-524337</v>
      </c>
      <c r="BA9" s="95">
        <f t="shared" si="1"/>
        <v>-646001</v>
      </c>
      <c r="BB9" s="95">
        <f t="shared" si="1"/>
        <v>146929996</v>
      </c>
      <c r="BC9" s="95">
        <f t="shared" si="1"/>
        <v>-11919</v>
      </c>
      <c r="BD9" s="95">
        <f t="shared" si="1"/>
        <v>-230237</v>
      </c>
      <c r="BE9" s="95">
        <f t="shared" si="1"/>
        <v>-328388</v>
      </c>
      <c r="BF9" s="95">
        <f t="shared" si="1"/>
        <v>4854</v>
      </c>
      <c r="BG9" s="95">
        <f t="shared" si="1"/>
        <v>-229425</v>
      </c>
      <c r="BH9" s="95">
        <f t="shared" si="1"/>
        <v>0</v>
      </c>
      <c r="BI9" s="95">
        <f t="shared" si="1"/>
        <v>-518272.41</v>
      </c>
      <c r="BJ9" s="95">
        <f t="shared" si="1"/>
        <v>916705.57</v>
      </c>
      <c r="BK9" s="95">
        <f t="shared" si="1"/>
        <v>869556</v>
      </c>
      <c r="BL9" s="95">
        <f t="shared" si="1"/>
        <v>-113336</v>
      </c>
      <c r="BM9" s="95">
        <f t="shared" si="1"/>
        <v>-156575.28</v>
      </c>
      <c r="BN9" s="95">
        <f t="shared" si="1"/>
        <v>3097146</v>
      </c>
      <c r="BO9" s="95">
        <f t="shared" si="1"/>
        <v>128248457</v>
      </c>
      <c r="BP9" s="95">
        <f t="shared" si="1"/>
        <v>-13773</v>
      </c>
      <c r="BQ9" s="95">
        <f t="shared" si="1"/>
        <v>-354802</v>
      </c>
      <c r="BR9" s="95">
        <f t="shared" si="1"/>
        <v>-191267</v>
      </c>
      <c r="BS9" s="95">
        <f t="shared" si="1"/>
        <v>403140</v>
      </c>
      <c r="BT9" s="95">
        <f t="shared" si="1"/>
        <v>27646632</v>
      </c>
      <c r="BU9" s="95">
        <f t="shared" si="1"/>
        <v>-79993</v>
      </c>
      <c r="BV9" s="95">
        <f t="shared" si="1"/>
        <v>-464900</v>
      </c>
      <c r="BW9" s="95">
        <f t="shared" si="1"/>
        <v>-108028</v>
      </c>
      <c r="BX9" s="95">
        <f t="shared" si="1"/>
        <v>-252258.15000000002</v>
      </c>
      <c r="BY9" s="95">
        <f t="shared" si="1"/>
        <v>-662887</v>
      </c>
    </row>
    <row r="10" spans="2:77">
      <c r="B10" s="96" t="s">
        <v>117</v>
      </c>
      <c r="C10" s="97" t="s">
        <v>118</v>
      </c>
      <c r="D10" s="3"/>
      <c r="E10" s="16"/>
      <c r="F10" s="24"/>
      <c r="G10" s="25"/>
      <c r="H10" s="15">
        <f t="shared" ref="H10:H53" si="2">SUM(I10:BY10)</f>
        <v>0</v>
      </c>
    </row>
    <row r="11" spans="2:77">
      <c r="B11" s="98" t="s">
        <v>119</v>
      </c>
      <c r="C11" s="99" t="s">
        <v>120</v>
      </c>
      <c r="D11" s="2"/>
      <c r="E11" s="16"/>
      <c r="F11" s="21"/>
      <c r="G11" s="25"/>
      <c r="H11" s="15">
        <f t="shared" si="2"/>
        <v>0</v>
      </c>
    </row>
    <row r="12" spans="2:77">
      <c r="B12" s="100" t="s">
        <v>121</v>
      </c>
      <c r="C12" s="1" t="s">
        <v>122</v>
      </c>
      <c r="D12" s="12" t="s">
        <v>7</v>
      </c>
      <c r="E12" s="16" t="s">
        <v>292</v>
      </c>
      <c r="F12" s="21" t="s">
        <v>237</v>
      </c>
      <c r="G12" s="25"/>
      <c r="H12" s="15">
        <f t="shared" si="2"/>
        <v>0</v>
      </c>
    </row>
    <row r="13" spans="2:77">
      <c r="B13" s="100" t="s">
        <v>123</v>
      </c>
      <c r="C13" s="1" t="s">
        <v>124</v>
      </c>
      <c r="D13" s="12" t="s">
        <v>7</v>
      </c>
      <c r="E13" s="16" t="s">
        <v>293</v>
      </c>
      <c r="F13" s="21" t="s">
        <v>237</v>
      </c>
      <c r="G13" s="25">
        <v>228670845.63</v>
      </c>
      <c r="H13" s="15">
        <f>SUM(I13:BY13)</f>
        <v>228670845.63</v>
      </c>
      <c r="I13" s="68">
        <v>-22762</v>
      </c>
      <c r="J13" s="68">
        <v>10281480</v>
      </c>
      <c r="K13" s="68">
        <v>-18710</v>
      </c>
      <c r="L13" s="68">
        <v>4779</v>
      </c>
      <c r="M13" s="68">
        <v>-652825</v>
      </c>
      <c r="N13" s="68">
        <v>-101407</v>
      </c>
      <c r="O13" s="68">
        <v>-38891</v>
      </c>
      <c r="P13" s="68">
        <v>-47810</v>
      </c>
      <c r="Q13" s="68">
        <v>1786015</v>
      </c>
      <c r="R13" s="68">
        <v>187192.58</v>
      </c>
      <c r="S13" s="68">
        <v>-122270.41</v>
      </c>
      <c r="T13" s="68">
        <v>15145455</v>
      </c>
      <c r="U13" s="68">
        <v>176068</v>
      </c>
      <c r="V13" s="68">
        <v>-77620</v>
      </c>
      <c r="W13" s="68">
        <v>-1467636.44</v>
      </c>
      <c r="X13" s="68">
        <v>2625595</v>
      </c>
      <c r="Y13" s="68">
        <v>-7985</v>
      </c>
      <c r="Z13" s="68">
        <v>-370914</v>
      </c>
      <c r="AA13" s="68">
        <v>-137362</v>
      </c>
      <c r="AB13" s="68">
        <v>9212315</v>
      </c>
      <c r="AC13" s="68">
        <v>0</v>
      </c>
      <c r="AD13" s="68">
        <v>1179842</v>
      </c>
      <c r="AE13" s="68">
        <v>-14519</v>
      </c>
      <c r="AF13" s="68">
        <v>32463676</v>
      </c>
      <c r="AG13" s="68">
        <v>157583</v>
      </c>
      <c r="AH13" s="68">
        <v>-84686</v>
      </c>
      <c r="AI13" s="68">
        <v>-379675</v>
      </c>
      <c r="AJ13" s="68">
        <v>2677933</v>
      </c>
      <c r="AK13" s="68">
        <v>-10391</v>
      </c>
      <c r="AL13" s="68">
        <v>1437624</v>
      </c>
      <c r="AM13" s="68">
        <v>487678</v>
      </c>
      <c r="AN13" s="68">
        <v>-50878</v>
      </c>
      <c r="AO13" s="68">
        <v>0</v>
      </c>
      <c r="AP13" s="68">
        <v>2247582</v>
      </c>
      <c r="AQ13" s="68">
        <v>-707103</v>
      </c>
      <c r="AR13" s="68">
        <v>13617787</v>
      </c>
      <c r="AS13" s="68">
        <v>-268927</v>
      </c>
      <c r="AT13" s="68">
        <v>569316.17000000004</v>
      </c>
      <c r="AU13" s="68">
        <v>2</v>
      </c>
      <c r="AV13" s="68">
        <v>311</v>
      </c>
      <c r="AW13" s="68">
        <v>228751</v>
      </c>
      <c r="AX13" s="68">
        <v>-26715</v>
      </c>
      <c r="AY13" s="68">
        <v>-540156</v>
      </c>
      <c r="AZ13" s="68">
        <v>-524337</v>
      </c>
      <c r="BA13" s="68">
        <v>-646001</v>
      </c>
      <c r="BB13" s="68">
        <v>0</v>
      </c>
      <c r="BC13" s="68">
        <v>-11919</v>
      </c>
      <c r="BD13" s="68">
        <v>-230237</v>
      </c>
      <c r="BE13" s="68">
        <v>-328641</v>
      </c>
      <c r="BF13" s="68">
        <v>4854</v>
      </c>
      <c r="BG13" s="68">
        <v>-229425</v>
      </c>
      <c r="BH13" s="68">
        <v>0</v>
      </c>
      <c r="BI13" s="68">
        <v>-518272.41</v>
      </c>
      <c r="BJ13" s="68">
        <v>809615.57</v>
      </c>
      <c r="BK13" s="68">
        <v>869556</v>
      </c>
      <c r="BL13" s="68">
        <v>-113336</v>
      </c>
      <c r="BM13" s="68">
        <v>-156575.28</v>
      </c>
      <c r="BN13" s="68">
        <v>3097146</v>
      </c>
      <c r="BO13" s="68">
        <v>111686465</v>
      </c>
      <c r="BP13" s="68">
        <v>-13773</v>
      </c>
      <c r="BQ13" s="68">
        <v>-410584</v>
      </c>
      <c r="BR13" s="68">
        <v>-191267</v>
      </c>
      <c r="BS13" s="68">
        <v>321288</v>
      </c>
      <c r="BT13" s="68">
        <v>27570912</v>
      </c>
      <c r="BU13" s="68">
        <v>-79993</v>
      </c>
      <c r="BV13" s="68">
        <v>-464900</v>
      </c>
      <c r="BW13" s="68">
        <v>-108028</v>
      </c>
      <c r="BX13" s="68">
        <v>-281178.15000000002</v>
      </c>
      <c r="BY13" s="68">
        <v>-718266</v>
      </c>
    </row>
    <row r="14" spans="2:77">
      <c r="B14" s="100" t="s">
        <v>125</v>
      </c>
      <c r="C14" s="1" t="s">
        <v>126</v>
      </c>
      <c r="D14" s="12" t="s">
        <v>5</v>
      </c>
      <c r="E14" s="16"/>
      <c r="F14" s="21"/>
      <c r="G14" s="25"/>
      <c r="H14" s="15">
        <f t="shared" si="2"/>
        <v>0</v>
      </c>
    </row>
    <row r="15" spans="2:77">
      <c r="B15" s="100" t="s">
        <v>127</v>
      </c>
      <c r="C15" s="1" t="s">
        <v>128</v>
      </c>
      <c r="D15" s="12" t="s">
        <v>6</v>
      </c>
      <c r="E15" s="16"/>
      <c r="F15" s="21"/>
      <c r="G15" s="25"/>
      <c r="H15" s="15">
        <f t="shared" si="2"/>
        <v>0</v>
      </c>
    </row>
    <row r="16" spans="2:77">
      <c r="B16" s="101" t="s">
        <v>129</v>
      </c>
      <c r="C16" s="99" t="s">
        <v>130</v>
      </c>
      <c r="D16" s="2"/>
      <c r="E16" s="16"/>
      <c r="F16" s="21"/>
      <c r="G16" s="25"/>
      <c r="H16" s="15">
        <f t="shared" si="2"/>
        <v>0</v>
      </c>
    </row>
    <row r="17" spans="2:77">
      <c r="B17" s="100" t="s">
        <v>131</v>
      </c>
      <c r="C17" s="1" t="s">
        <v>132</v>
      </c>
      <c r="D17" s="12" t="s">
        <v>6</v>
      </c>
      <c r="E17" s="16"/>
      <c r="F17" s="21"/>
      <c r="G17" s="25"/>
      <c r="H17" s="15">
        <f t="shared" si="2"/>
        <v>0</v>
      </c>
    </row>
    <row r="18" spans="2:77">
      <c r="B18" s="100" t="s">
        <v>133</v>
      </c>
      <c r="C18" s="1" t="s">
        <v>134</v>
      </c>
      <c r="D18" s="12" t="s">
        <v>6</v>
      </c>
      <c r="E18" s="16"/>
      <c r="F18" s="21"/>
      <c r="G18" s="25"/>
      <c r="H18" s="15">
        <f t="shared" si="2"/>
        <v>0</v>
      </c>
    </row>
    <row r="19" spans="2:77">
      <c r="B19" s="100" t="s">
        <v>135</v>
      </c>
      <c r="C19" s="1" t="s">
        <v>136</v>
      </c>
      <c r="D19" s="12" t="s">
        <v>6</v>
      </c>
      <c r="E19" s="16"/>
      <c r="F19" s="21"/>
      <c r="G19" s="25"/>
      <c r="H19" s="15">
        <f t="shared" si="2"/>
        <v>0</v>
      </c>
    </row>
    <row r="20" spans="2:77">
      <c r="B20" s="101" t="s">
        <v>137</v>
      </c>
      <c r="C20" s="99" t="s">
        <v>138</v>
      </c>
      <c r="D20" s="3"/>
      <c r="E20" s="16"/>
      <c r="F20" s="21"/>
      <c r="G20" s="25"/>
      <c r="H20" s="15">
        <f t="shared" si="2"/>
        <v>0</v>
      </c>
    </row>
    <row r="21" spans="2:77">
      <c r="B21" s="100" t="s">
        <v>139</v>
      </c>
      <c r="C21" s="1" t="s">
        <v>140</v>
      </c>
      <c r="D21" s="12" t="s">
        <v>7</v>
      </c>
      <c r="E21" s="16" t="s">
        <v>242</v>
      </c>
      <c r="F21" s="21" t="s">
        <v>238</v>
      </c>
      <c r="G21" s="25">
        <v>1781115</v>
      </c>
      <c r="H21" s="15">
        <f t="shared" si="2"/>
        <v>1781115</v>
      </c>
      <c r="J21" s="68">
        <v>34860</v>
      </c>
      <c r="M21" s="68">
        <v>61499</v>
      </c>
      <c r="N21" s="68">
        <v>62064</v>
      </c>
      <c r="Q21" s="68">
        <v>66722</v>
      </c>
      <c r="T21" s="68">
        <v>63687</v>
      </c>
      <c r="W21" s="68">
        <v>37720</v>
      </c>
      <c r="X21" s="68">
        <v>17160</v>
      </c>
      <c r="Z21" s="68">
        <v>5642</v>
      </c>
      <c r="AB21" s="68">
        <v>51720</v>
      </c>
      <c r="AF21" s="68">
        <v>8720</v>
      </c>
      <c r="AJ21" s="68">
        <v>9240</v>
      </c>
      <c r="AK21" s="68">
        <v>-2400</v>
      </c>
      <c r="AP21" s="68">
        <v>75698</v>
      </c>
      <c r="AQ21" s="68">
        <v>-1740</v>
      </c>
      <c r="AR21" s="68">
        <v>36546</v>
      </c>
      <c r="BJ21" s="68">
        <v>107090</v>
      </c>
      <c r="BO21" s="68">
        <v>877497</v>
      </c>
      <c r="BQ21" s="68">
        <v>55782</v>
      </c>
      <c r="BS21" s="68">
        <v>59874</v>
      </c>
      <c r="BT21" s="68">
        <v>75720</v>
      </c>
      <c r="BX21" s="68">
        <v>28920</v>
      </c>
      <c r="BY21" s="68">
        <v>49094</v>
      </c>
    </row>
    <row r="22" spans="2:77">
      <c r="B22" s="100" t="s">
        <v>141</v>
      </c>
      <c r="C22" s="1" t="s">
        <v>142</v>
      </c>
      <c r="D22" s="12" t="s">
        <v>7</v>
      </c>
      <c r="E22" s="16" t="s">
        <v>241</v>
      </c>
      <c r="F22" s="21" t="s">
        <v>238</v>
      </c>
      <c r="G22" s="25">
        <v>2251322</v>
      </c>
      <c r="H22" s="15">
        <f t="shared" si="2"/>
        <v>2251322</v>
      </c>
      <c r="I22" s="102"/>
      <c r="J22" s="102">
        <v>26460</v>
      </c>
      <c r="K22" s="102"/>
      <c r="L22" s="102"/>
      <c r="M22" s="102"/>
      <c r="N22" s="102">
        <v>72648</v>
      </c>
      <c r="O22" s="102"/>
      <c r="P22" s="102"/>
      <c r="Q22" s="102"/>
      <c r="R22" s="102"/>
      <c r="S22" s="102"/>
      <c r="T22" s="102">
        <v>226892</v>
      </c>
      <c r="U22" s="102"/>
      <c r="V22" s="102"/>
      <c r="W22" s="102"/>
      <c r="X22" s="102"/>
      <c r="Y22" s="102"/>
      <c r="Z22" s="102"/>
      <c r="AA22" s="102"/>
      <c r="AB22" s="102"/>
      <c r="AC22" s="102"/>
      <c r="AD22" s="102"/>
      <c r="AE22" s="102"/>
      <c r="AF22" s="102">
        <v>45329</v>
      </c>
      <c r="AG22" s="102"/>
      <c r="AH22" s="102"/>
      <c r="AI22" s="102"/>
      <c r="AJ22" s="102">
        <v>19900</v>
      </c>
      <c r="AK22" s="102"/>
      <c r="AL22" s="102"/>
      <c r="AM22" s="102"/>
      <c r="AN22" s="102"/>
      <c r="AO22" s="102"/>
      <c r="AP22" s="102"/>
      <c r="AQ22" s="102"/>
      <c r="AR22" s="102">
        <v>34720</v>
      </c>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v>1797495</v>
      </c>
      <c r="BP22" s="102"/>
      <c r="BQ22" s="102"/>
      <c r="BR22" s="102"/>
      <c r="BS22" s="102">
        <v>21978</v>
      </c>
      <c r="BT22" s="102"/>
      <c r="BU22" s="102"/>
      <c r="BV22" s="102"/>
      <c r="BW22" s="102"/>
      <c r="BX22" s="102"/>
      <c r="BY22" s="102">
        <v>5900</v>
      </c>
    </row>
    <row r="23" spans="2:77">
      <c r="B23" s="100" t="s">
        <v>141</v>
      </c>
      <c r="C23" s="1" t="s">
        <v>142</v>
      </c>
      <c r="D23" s="12" t="s">
        <v>7</v>
      </c>
      <c r="E23" s="16" t="s">
        <v>240</v>
      </c>
      <c r="F23" s="1" t="s">
        <v>239</v>
      </c>
      <c r="G23" s="26">
        <v>3929</v>
      </c>
      <c r="H23" s="15">
        <f t="shared" si="2"/>
        <v>3929</v>
      </c>
      <c r="I23" s="102"/>
      <c r="J23" s="102">
        <v>-1188</v>
      </c>
      <c r="K23" s="102"/>
      <c r="L23" s="102"/>
      <c r="M23" s="102">
        <v>1701</v>
      </c>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v>1635</v>
      </c>
      <c r="AR23" s="102"/>
      <c r="AS23" s="102"/>
      <c r="AT23" s="102"/>
      <c r="AU23" s="102"/>
      <c r="AV23" s="102"/>
      <c r="AW23" s="102"/>
      <c r="AX23" s="102"/>
      <c r="AY23" s="102">
        <v>1143</v>
      </c>
      <c r="AZ23" s="102"/>
      <c r="BA23" s="102"/>
      <c r="BB23" s="102"/>
      <c r="BC23" s="102"/>
      <c r="BD23" s="102"/>
      <c r="BE23" s="102">
        <v>253</v>
      </c>
      <c r="BF23" s="102"/>
      <c r="BG23" s="102"/>
      <c r="BH23" s="102"/>
      <c r="BI23" s="102"/>
      <c r="BJ23" s="102"/>
      <c r="BK23" s="102"/>
      <c r="BL23" s="102"/>
      <c r="BM23" s="102"/>
      <c r="BN23" s="102"/>
      <c r="BO23" s="102"/>
      <c r="BP23" s="102"/>
      <c r="BQ23" s="102"/>
      <c r="BR23" s="102"/>
      <c r="BS23" s="102"/>
      <c r="BT23" s="102"/>
      <c r="BU23" s="102"/>
      <c r="BV23" s="102"/>
      <c r="BW23" s="102"/>
      <c r="BX23" s="102"/>
      <c r="BY23" s="102">
        <v>385</v>
      </c>
    </row>
    <row r="24" spans="2:77">
      <c r="B24" s="100" t="s">
        <v>143</v>
      </c>
      <c r="C24" s="1" t="s">
        <v>144</v>
      </c>
      <c r="D24" s="12" t="s">
        <v>6</v>
      </c>
      <c r="E24" s="16"/>
      <c r="F24" s="21"/>
      <c r="G24" s="25"/>
      <c r="H24" s="15">
        <f t="shared" si="2"/>
        <v>0</v>
      </c>
    </row>
    <row r="25" spans="2:77">
      <c r="B25" s="98" t="s">
        <v>145</v>
      </c>
      <c r="C25" s="99" t="s">
        <v>146</v>
      </c>
      <c r="D25" s="3"/>
      <c r="E25" s="16"/>
      <c r="F25" s="21"/>
      <c r="G25" s="25"/>
      <c r="H25" s="15">
        <f t="shared" si="2"/>
        <v>0</v>
      </c>
    </row>
    <row r="26" spans="2:77">
      <c r="B26" s="100" t="s">
        <v>147</v>
      </c>
      <c r="C26" s="1" t="s">
        <v>148</v>
      </c>
      <c r="D26" s="12" t="s">
        <v>6</v>
      </c>
      <c r="E26" s="16"/>
      <c r="F26" s="21"/>
      <c r="G26" s="25"/>
      <c r="H26" s="15">
        <f t="shared" si="2"/>
        <v>0</v>
      </c>
    </row>
    <row r="27" spans="2:77">
      <c r="B27" s="100" t="s">
        <v>149</v>
      </c>
      <c r="C27" s="1" t="s">
        <v>150</v>
      </c>
      <c r="D27" s="12" t="s">
        <v>6</v>
      </c>
      <c r="E27" s="16"/>
      <c r="F27" s="21"/>
      <c r="G27" s="25"/>
      <c r="H27" s="15">
        <f t="shared" si="2"/>
        <v>0</v>
      </c>
    </row>
    <row r="28" spans="2:77">
      <c r="B28" s="100" t="s">
        <v>151</v>
      </c>
      <c r="C28" s="1" t="s">
        <v>152</v>
      </c>
      <c r="D28" s="19" t="s">
        <v>6</v>
      </c>
      <c r="E28" s="16"/>
      <c r="F28" s="21"/>
      <c r="G28" s="25"/>
      <c r="H28" s="15">
        <f t="shared" si="2"/>
        <v>0</v>
      </c>
    </row>
    <row r="29" spans="2:77">
      <c r="B29" s="100" t="s">
        <v>153</v>
      </c>
      <c r="C29" s="1" t="s">
        <v>154</v>
      </c>
      <c r="D29" s="12" t="s">
        <v>6</v>
      </c>
      <c r="E29" s="16"/>
      <c r="F29" s="21"/>
      <c r="G29" s="25"/>
      <c r="H29" s="15">
        <f t="shared" si="2"/>
        <v>0</v>
      </c>
    </row>
    <row r="30" spans="2:77">
      <c r="B30" s="103"/>
      <c r="C30" s="1"/>
      <c r="D30" s="3"/>
      <c r="E30" s="16"/>
      <c r="F30" s="21"/>
      <c r="G30" s="25"/>
      <c r="H30" s="15">
        <f t="shared" si="2"/>
        <v>0</v>
      </c>
    </row>
    <row r="31" spans="2:77">
      <c r="B31" s="104" t="s">
        <v>155</v>
      </c>
      <c r="C31" s="97" t="s">
        <v>156</v>
      </c>
      <c r="D31" s="2"/>
      <c r="E31" s="16"/>
      <c r="F31" s="21"/>
      <c r="G31" s="25"/>
      <c r="H31" s="15">
        <f t="shared" si="2"/>
        <v>0</v>
      </c>
    </row>
    <row r="32" spans="2:77">
      <c r="B32" s="100" t="s">
        <v>157</v>
      </c>
      <c r="C32" s="1" t="s">
        <v>158</v>
      </c>
      <c r="D32" s="12" t="s">
        <v>5</v>
      </c>
      <c r="E32" s="16"/>
      <c r="F32" s="21"/>
      <c r="G32" s="25"/>
      <c r="H32" s="15">
        <f t="shared" si="2"/>
        <v>0</v>
      </c>
    </row>
    <row r="33" spans="2:77">
      <c r="B33" s="103"/>
      <c r="C33" s="105"/>
      <c r="D33" s="3"/>
      <c r="E33" s="16"/>
      <c r="F33" s="21"/>
      <c r="G33" s="25"/>
      <c r="H33" s="15">
        <f t="shared" si="2"/>
        <v>0</v>
      </c>
    </row>
    <row r="34" spans="2:77">
      <c r="B34" s="104" t="s">
        <v>159</v>
      </c>
      <c r="C34" s="97" t="s">
        <v>0</v>
      </c>
      <c r="D34" s="3"/>
      <c r="E34" s="16"/>
      <c r="F34" s="21"/>
      <c r="G34" s="25"/>
      <c r="H34" s="15">
        <f t="shared" si="2"/>
        <v>0</v>
      </c>
    </row>
    <row r="35" spans="2:77">
      <c r="B35" s="101" t="s">
        <v>160</v>
      </c>
      <c r="C35" s="99" t="s">
        <v>161</v>
      </c>
      <c r="D35" s="3"/>
      <c r="E35" s="16"/>
      <c r="F35" s="21"/>
      <c r="G35" s="25"/>
      <c r="H35" s="15">
        <f t="shared" si="2"/>
        <v>0</v>
      </c>
    </row>
    <row r="36" spans="2:77">
      <c r="B36" s="101" t="s">
        <v>162</v>
      </c>
      <c r="C36" s="99" t="s">
        <v>163</v>
      </c>
      <c r="D36" s="3"/>
      <c r="E36" s="16"/>
      <c r="F36" s="21"/>
      <c r="G36" s="25"/>
      <c r="H36" s="15">
        <f t="shared" si="2"/>
        <v>0</v>
      </c>
    </row>
    <row r="37" spans="2:77">
      <c r="B37" s="100" t="s">
        <v>164</v>
      </c>
      <c r="C37" s="1" t="s">
        <v>165</v>
      </c>
      <c r="D37" s="12" t="s">
        <v>6</v>
      </c>
      <c r="E37" s="16"/>
      <c r="F37" s="21"/>
      <c r="G37" s="25"/>
      <c r="H37" s="15">
        <f t="shared" si="2"/>
        <v>0</v>
      </c>
    </row>
    <row r="38" spans="2:77">
      <c r="B38" s="100" t="s">
        <v>166</v>
      </c>
      <c r="C38" s="1" t="s">
        <v>167</v>
      </c>
      <c r="D38" s="12" t="s">
        <v>7</v>
      </c>
      <c r="E38" s="5" t="s">
        <v>9</v>
      </c>
      <c r="F38" s="1" t="s">
        <v>111</v>
      </c>
      <c r="G38" s="26">
        <v>13887000</v>
      </c>
      <c r="H38" s="15">
        <f t="shared" si="2"/>
        <v>13887000</v>
      </c>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v>13887000</v>
      </c>
      <c r="BP38" s="102"/>
      <c r="BQ38" s="102"/>
      <c r="BR38" s="102"/>
      <c r="BS38" s="102"/>
      <c r="BT38" s="102"/>
      <c r="BU38" s="102"/>
      <c r="BV38" s="102"/>
      <c r="BW38" s="102"/>
      <c r="BX38" s="102"/>
      <c r="BY38" s="102"/>
    </row>
    <row r="39" spans="2:77">
      <c r="B39" s="100" t="s">
        <v>168</v>
      </c>
      <c r="C39" s="1" t="s">
        <v>169</v>
      </c>
      <c r="D39" s="12" t="s">
        <v>7</v>
      </c>
      <c r="E39" s="5" t="s">
        <v>8</v>
      </c>
      <c r="F39" s="1" t="s">
        <v>111</v>
      </c>
      <c r="G39" s="26">
        <v>146929996</v>
      </c>
      <c r="H39" s="15">
        <f t="shared" si="2"/>
        <v>146929996</v>
      </c>
      <c r="BB39" s="68">
        <v>146929996</v>
      </c>
    </row>
    <row r="40" spans="2:77">
      <c r="B40" s="101" t="s">
        <v>170</v>
      </c>
      <c r="C40" s="99" t="s">
        <v>171</v>
      </c>
      <c r="D40" s="2"/>
      <c r="E40" s="16"/>
      <c r="F40" s="21"/>
      <c r="G40" s="25"/>
      <c r="H40" s="15">
        <f t="shared" si="2"/>
        <v>0</v>
      </c>
    </row>
    <row r="41" spans="2:77">
      <c r="B41" s="100" t="s">
        <v>172</v>
      </c>
      <c r="C41" s="1" t="s">
        <v>173</v>
      </c>
      <c r="D41" s="12" t="s">
        <v>6</v>
      </c>
      <c r="E41" s="16"/>
      <c r="F41" s="21"/>
      <c r="G41" s="25"/>
      <c r="H41" s="15">
        <f t="shared" si="2"/>
        <v>0</v>
      </c>
    </row>
    <row r="42" spans="2:77">
      <c r="B42" s="100" t="s">
        <v>174</v>
      </c>
      <c r="C42" s="1" t="s">
        <v>175</v>
      </c>
      <c r="D42" s="12" t="s">
        <v>6</v>
      </c>
      <c r="E42" s="16"/>
      <c r="F42" s="21"/>
      <c r="G42" s="25"/>
      <c r="H42" s="15">
        <f t="shared" si="2"/>
        <v>0</v>
      </c>
    </row>
    <row r="43" spans="2:77">
      <c r="B43" s="101" t="s">
        <v>170</v>
      </c>
      <c r="C43" s="99" t="s">
        <v>176</v>
      </c>
      <c r="D43" s="2"/>
      <c r="E43" s="16"/>
      <c r="F43" s="21"/>
      <c r="G43" s="25"/>
      <c r="H43" s="15">
        <f t="shared" si="2"/>
        <v>0</v>
      </c>
    </row>
    <row r="44" spans="2:77">
      <c r="B44" s="100" t="s">
        <v>177</v>
      </c>
      <c r="C44" s="1" t="s">
        <v>178</v>
      </c>
      <c r="D44" s="12" t="s">
        <v>6</v>
      </c>
      <c r="E44" s="16"/>
      <c r="F44" s="21"/>
      <c r="G44" s="25"/>
      <c r="H44" s="15">
        <f t="shared" si="2"/>
        <v>0</v>
      </c>
    </row>
    <row r="45" spans="2:77">
      <c r="B45" s="100" t="s">
        <v>179</v>
      </c>
      <c r="C45" s="1" t="s">
        <v>180</v>
      </c>
      <c r="D45" s="12" t="s">
        <v>6</v>
      </c>
      <c r="E45" s="16"/>
      <c r="F45" s="21"/>
      <c r="G45" s="25"/>
      <c r="H45" s="15">
        <f t="shared" si="2"/>
        <v>0</v>
      </c>
    </row>
    <row r="46" spans="2:77">
      <c r="B46" s="100" t="s">
        <v>181</v>
      </c>
      <c r="C46" s="1" t="s">
        <v>198</v>
      </c>
      <c r="D46" s="12" t="s">
        <v>6</v>
      </c>
      <c r="E46" s="16"/>
      <c r="F46" s="21"/>
      <c r="G46" s="25"/>
      <c r="H46" s="15">
        <f t="shared" si="2"/>
        <v>0</v>
      </c>
    </row>
    <row r="47" spans="2:77">
      <c r="B47" s="100" t="s">
        <v>182</v>
      </c>
      <c r="C47" s="1" t="s">
        <v>199</v>
      </c>
      <c r="D47" s="12" t="s">
        <v>6</v>
      </c>
      <c r="E47" s="16"/>
      <c r="F47" s="21"/>
      <c r="G47" s="25"/>
      <c r="H47" s="15">
        <f t="shared" si="2"/>
        <v>0</v>
      </c>
    </row>
    <row r="48" spans="2:77">
      <c r="B48" s="101" t="s">
        <v>183</v>
      </c>
      <c r="C48" s="99" t="s">
        <v>184</v>
      </c>
      <c r="D48" s="2"/>
      <c r="E48" s="16"/>
      <c r="F48" s="21"/>
      <c r="G48" s="25"/>
      <c r="H48" s="15">
        <f t="shared" si="2"/>
        <v>0</v>
      </c>
    </row>
    <row r="49" spans="2:8">
      <c r="B49" s="106" t="s">
        <v>185</v>
      </c>
      <c r="C49" s="1" t="s">
        <v>186</v>
      </c>
      <c r="D49" s="12" t="s">
        <v>6</v>
      </c>
      <c r="E49" s="17"/>
      <c r="F49" s="22"/>
      <c r="G49" s="27"/>
      <c r="H49" s="15">
        <f t="shared" si="2"/>
        <v>0</v>
      </c>
    </row>
    <row r="50" spans="2:8">
      <c r="B50" s="100" t="s">
        <v>187</v>
      </c>
      <c r="C50" s="1" t="s">
        <v>188</v>
      </c>
      <c r="D50" s="12" t="s">
        <v>5</v>
      </c>
      <c r="E50" s="16"/>
      <c r="F50" s="21"/>
      <c r="G50" s="25"/>
      <c r="H50" s="15">
        <f t="shared" si="2"/>
        <v>0</v>
      </c>
    </row>
    <row r="51" spans="2:8">
      <c r="B51" s="106" t="s">
        <v>189</v>
      </c>
      <c r="C51" s="1" t="s">
        <v>190</v>
      </c>
      <c r="D51" s="12" t="s">
        <v>6</v>
      </c>
      <c r="E51" s="16"/>
      <c r="F51" s="21"/>
      <c r="G51" s="25"/>
      <c r="H51" s="15">
        <f t="shared" si="2"/>
        <v>0</v>
      </c>
    </row>
    <row r="52" spans="2:8">
      <c r="B52" s="100" t="s">
        <v>191</v>
      </c>
      <c r="C52" s="1" t="s">
        <v>192</v>
      </c>
      <c r="D52" s="12" t="s">
        <v>6</v>
      </c>
      <c r="E52" s="16"/>
      <c r="F52" s="21"/>
      <c r="G52" s="25"/>
      <c r="H52" s="15">
        <f t="shared" si="2"/>
        <v>0</v>
      </c>
    </row>
    <row r="53" spans="2:8">
      <c r="B53" s="107"/>
      <c r="C53" s="108"/>
      <c r="D53" s="4"/>
      <c r="E53" s="18"/>
      <c r="F53" s="23"/>
      <c r="G53" s="28"/>
      <c r="H53" s="15">
        <f t="shared" si="2"/>
        <v>0</v>
      </c>
    </row>
    <row r="55" spans="2:8">
      <c r="E55" s="109"/>
      <c r="F55" s="109"/>
      <c r="G55" s="110" t="s">
        <v>245</v>
      </c>
      <c r="H55" s="111" t="s">
        <v>243</v>
      </c>
    </row>
    <row r="56" spans="2:8" ht="21">
      <c r="B56" s="112" t="s">
        <v>200</v>
      </c>
      <c r="G56" s="113">
        <f>SUM(G10:G52)</f>
        <v>393524207.63</v>
      </c>
      <c r="H56" s="113">
        <f>SUM(H10:H53)</f>
        <v>393524207.63</v>
      </c>
    </row>
    <row r="57" spans="2:8">
      <c r="B57" s="68">
        <v>1</v>
      </c>
      <c r="C57" s="68" t="s">
        <v>203</v>
      </c>
    </row>
  </sheetData>
  <mergeCells count="5">
    <mergeCell ref="B8:D8"/>
    <mergeCell ref="E8:G8"/>
    <mergeCell ref="H7:BY7"/>
    <mergeCell ref="H8:BY8"/>
    <mergeCell ref="E7:G7"/>
  </mergeCells>
  <conditionalFormatting sqref="I13:BY13 I21:BY21 I39:BY39">
    <cfRule type="expression" dxfId="0" priority="6">
      <formula>AND(ISTEXT($E13),ISTEXT(I$4))</formula>
    </cfRule>
  </conditionalFormatting>
  <pageMargins left="0.75" right="0.75" top="1" bottom="1" header="0.5" footer="0.5"/>
  <pageSetup paperSize="9" scale="42" fitToWidth="0" orientation="landscape" horizontalDpi="2400" verticalDpi="24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E42"/>
  <sheetViews>
    <sheetView showGridLines="0" workbookViewId="0"/>
  </sheetViews>
  <sheetFormatPr defaultColWidth="3.5" defaultRowHeight="24" customHeight="1"/>
  <cols>
    <col min="1" max="1" width="3.5" style="31"/>
    <col min="2" max="2" width="10.375" style="31" customWidth="1"/>
    <col min="3" max="3" width="8" style="31" customWidth="1"/>
    <col min="4" max="4" width="60.375" style="31" customWidth="1"/>
    <col min="5" max="5" width="2" style="34" customWidth="1"/>
    <col min="6" max="16384" width="3.5" style="31"/>
  </cols>
  <sheetData>
    <row r="1" spans="2:5" ht="15.95" customHeight="1">
      <c r="E1" s="31"/>
    </row>
    <row r="2" spans="2:5" ht="24.95" customHeight="1">
      <c r="B2" s="32" t="s">
        <v>250</v>
      </c>
      <c r="E2" s="31"/>
    </row>
    <row r="3" spans="2:5" ht="15.95" customHeight="1">
      <c r="B3" s="33" t="s">
        <v>108</v>
      </c>
      <c r="E3" s="31"/>
    </row>
    <row r="4" spans="2:5" ht="15.95" customHeight="1">
      <c r="B4" s="38" t="s">
        <v>253</v>
      </c>
      <c r="C4" s="38" t="s">
        <v>252</v>
      </c>
      <c r="D4" s="6" t="s">
        <v>254</v>
      </c>
      <c r="E4" s="31"/>
    </row>
    <row r="5" spans="2:5" ht="15.95" customHeight="1">
      <c r="B5" s="35">
        <v>42023</v>
      </c>
      <c r="C5" s="36" t="s">
        <v>256</v>
      </c>
      <c r="D5" s="39" t="s">
        <v>257</v>
      </c>
      <c r="E5" s="31"/>
    </row>
    <row r="6" spans="2:5" ht="15.95" customHeight="1" thickBot="1">
      <c r="B6" s="30">
        <v>41991</v>
      </c>
      <c r="C6" s="37" t="s">
        <v>251</v>
      </c>
      <c r="D6" s="43" t="s">
        <v>255</v>
      </c>
      <c r="E6" s="31"/>
    </row>
    <row r="7" spans="2:5" ht="15.95" customHeight="1" thickBot="1">
      <c r="B7" s="30">
        <v>42061</v>
      </c>
      <c r="C7" s="42" t="s">
        <v>278</v>
      </c>
      <c r="D7" s="44" t="s">
        <v>264</v>
      </c>
      <c r="E7" s="31"/>
    </row>
    <row r="8" spans="2:5" ht="15.95" customHeight="1">
      <c r="D8" s="45" t="s">
        <v>265</v>
      </c>
      <c r="E8" s="31"/>
    </row>
    <row r="9" spans="2:5" ht="15.95" customHeight="1">
      <c r="D9" s="31" t="s">
        <v>268</v>
      </c>
      <c r="E9" s="31"/>
    </row>
    <row r="10" spans="2:5" ht="15.95" customHeight="1">
      <c r="B10" s="30">
        <v>42068</v>
      </c>
      <c r="C10" s="42" t="s">
        <v>263</v>
      </c>
      <c r="D10" s="31" t="s">
        <v>279</v>
      </c>
      <c r="E10" s="31"/>
    </row>
    <row r="11" spans="2:5" ht="15.95" customHeight="1">
      <c r="E11" s="31"/>
    </row>
    <row r="12" spans="2:5" ht="15.95" customHeight="1">
      <c r="E12" s="31"/>
    </row>
    <row r="13" spans="2:5" ht="15.95" customHeight="1">
      <c r="E13" s="31"/>
    </row>
    <row r="14" spans="2:5" ht="15.95" customHeight="1">
      <c r="E14" s="31"/>
    </row>
    <row r="15" spans="2:5" ht="15.95" customHeight="1">
      <c r="E15" s="31"/>
    </row>
    <row r="16" spans="2:5" ht="15.95" customHeight="1">
      <c r="E16" s="31"/>
    </row>
    <row r="17" spans="5:5" ht="15.95" customHeight="1">
      <c r="E17" s="31"/>
    </row>
    <row r="18" spans="5:5" ht="15.95" customHeight="1">
      <c r="E18" s="31"/>
    </row>
    <row r="19" spans="5:5" ht="15.95" customHeight="1">
      <c r="E19" s="31"/>
    </row>
    <row r="20" spans="5:5" ht="15.95" customHeight="1">
      <c r="E20" s="31"/>
    </row>
    <row r="21" spans="5:5" ht="15.95" customHeight="1">
      <c r="E21" s="31"/>
    </row>
    <row r="22" spans="5:5" ht="15.95" customHeight="1">
      <c r="E22" s="31"/>
    </row>
    <row r="23" spans="5:5" ht="15.95" customHeight="1">
      <c r="E23" s="31"/>
    </row>
    <row r="24" spans="5:5" ht="15.95" customHeight="1">
      <c r="E24" s="31"/>
    </row>
    <row r="25" spans="5:5" ht="15.95" customHeight="1">
      <c r="E25" s="31"/>
    </row>
    <row r="26" spans="5:5" ht="15.95" customHeight="1">
      <c r="E26" s="31"/>
    </row>
    <row r="27" spans="5:5" ht="15.95" customHeight="1">
      <c r="E27" s="31"/>
    </row>
    <row r="28" spans="5:5" ht="15.95" customHeight="1">
      <c r="E28" s="31"/>
    </row>
    <row r="29" spans="5:5" ht="15.95" customHeight="1">
      <c r="E29" s="31"/>
    </row>
    <row r="30" spans="5:5" ht="15.95" customHeight="1">
      <c r="E30" s="31"/>
    </row>
    <row r="31" spans="5:5" ht="15.95" customHeight="1">
      <c r="E31" s="31"/>
    </row>
    <row r="32" spans="5:5" ht="15.95" customHeight="1">
      <c r="E32" s="31"/>
    </row>
    <row r="33" spans="5:5" ht="15.95" customHeight="1">
      <c r="E33" s="31"/>
    </row>
    <row r="34" spans="5:5" ht="15.95" customHeight="1"/>
    <row r="35" spans="5:5" ht="15.95" customHeight="1"/>
    <row r="36" spans="5:5" ht="15.95" customHeight="1">
      <c r="E36" s="31"/>
    </row>
    <row r="37" spans="5:5" ht="15.95" customHeight="1">
      <c r="E37" s="31"/>
    </row>
    <row r="38" spans="5:5" ht="15.95" customHeight="1">
      <c r="E38" s="31"/>
    </row>
    <row r="39" spans="5:5" ht="15.95" customHeight="1">
      <c r="E39" s="31"/>
    </row>
    <row r="40" spans="5:5" ht="15.95" customHeight="1">
      <c r="E40" s="31"/>
    </row>
    <row r="41" spans="5:5" ht="15.95" customHeight="1">
      <c r="E41" s="31"/>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elements/1.1/"/>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Introduction</vt:lpstr>
      <vt:lpstr>1. About</vt:lpstr>
      <vt:lpstr>2. Contextual</vt:lpstr>
      <vt:lpstr>3. Revenues</vt:lpstr>
      <vt:lpstr>Revenues - example Norway</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Narezhneva</cp:lastModifiedBy>
  <cp:lastPrinted>2015-03-05T09:58:56Z</cp:lastPrinted>
  <dcterms:created xsi:type="dcterms:W3CDTF">2014-08-29T11:25:27Z</dcterms:created>
  <dcterms:modified xsi:type="dcterms:W3CDTF">2018-05-25T13:01:01Z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